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tabRatio="693" firstSheet="2" activeTab="23"/>
  </bookViews>
  <sheets>
    <sheet name="инструкция" sheetId="1" r:id="rId1"/>
    <sheet name="титул" sheetId="2" r:id="rId2"/>
    <sheet name="Раздел 1 (1.1)" sheetId="3" r:id="rId3"/>
    <sheet name="1.2" sheetId="4" r:id="rId4"/>
    <sheet name="1.3" sheetId="5" r:id="rId5"/>
    <sheet name="1.4" sheetId="6" r:id="rId6"/>
    <sheet name="1.5.1" sheetId="7" r:id="rId7"/>
    <sheet name="1.5.2" sheetId="8" r:id="rId8"/>
    <sheet name="1.6" sheetId="9" r:id="rId9"/>
    <sheet name="Раздел 2 (2.1)" sheetId="10" r:id="rId10"/>
    <sheet name="2.2.1" sheetId="11" r:id="rId11"/>
    <sheet name="2.3.1" sheetId="12" r:id="rId12"/>
    <sheet name="2.3.2" sheetId="13" r:id="rId13"/>
    <sheet name="2.4" sheetId="14" r:id="rId14"/>
    <sheet name="2.5.1" sheetId="15" r:id="rId15"/>
    <sheet name="2.5.2" sheetId="16" r:id="rId16"/>
    <sheet name="2.6.1" sheetId="17" r:id="rId17"/>
    <sheet name="2.6.2" sheetId="18" r:id="rId18"/>
    <sheet name="2.6.3" sheetId="19" r:id="rId19"/>
    <sheet name="2.6.4" sheetId="20" r:id="rId20"/>
    <sheet name="2.7" sheetId="21" r:id="rId21"/>
    <sheet name="Раздел 3" sheetId="22" r:id="rId22"/>
    <sheet name="Лист1" sheetId="23" r:id="rId23"/>
    <sheet name="Лист согласования" sheetId="24" r:id="rId24"/>
  </sheets>
  <externalReferences>
    <externalReference r:id="rId27"/>
    <externalReference r:id="rId28"/>
  </externalReferences>
  <definedNames>
    <definedName name="_Hlk117512244" localSheetId="3">'1.2'!#REF!</definedName>
    <definedName name="_Hlk117512244" localSheetId="4">'1.3'!#REF!</definedName>
    <definedName name="_Hlk117512244" localSheetId="5">'1.4'!#REF!</definedName>
    <definedName name="_Hlk117512244" localSheetId="6">'1.5.1'!#REF!</definedName>
    <definedName name="_Hlk117512244" localSheetId="7">'1.5.2'!#REF!</definedName>
    <definedName name="_Hlk117512244" localSheetId="8">'1.6'!#REF!</definedName>
    <definedName name="_Hlk117512244" localSheetId="10">'2.2.1'!#REF!</definedName>
    <definedName name="_Hlk117512244" localSheetId="11">'2.3.1'!#REF!</definedName>
    <definedName name="_Hlk117512244" localSheetId="12">'2.3.2'!#REF!</definedName>
    <definedName name="_Hlk117512244" localSheetId="13">'2.4'!#REF!</definedName>
    <definedName name="_Hlk117512244" localSheetId="14">'2.5.1'!#REF!</definedName>
    <definedName name="_Hlk117512244" localSheetId="15">'2.5.2'!#REF!</definedName>
    <definedName name="_Hlk117512244" localSheetId="16">'2.6.1'!#REF!</definedName>
    <definedName name="_Hlk117512244" localSheetId="17">'2.6.2'!#REF!</definedName>
    <definedName name="_Hlk117512244" localSheetId="18">'2.6.3'!#REF!</definedName>
    <definedName name="_Hlk117512244" localSheetId="19">'2.6.4'!#REF!</definedName>
    <definedName name="_Hlk117512244" localSheetId="20">'2.7'!#REF!</definedName>
    <definedName name="_Hlk117512244" localSheetId="2">'Раздел 1 (1.1)'!#REF!</definedName>
    <definedName name="_Hlk117512244" localSheetId="9">'Раздел 2 (2.1)'!#REF!</definedName>
    <definedName name="_Hlk117512244" localSheetId="21">'Раздел 3'!#REF!</definedName>
    <definedName name="_Hlk117512244" localSheetId="1">'титул'!#REF!</definedName>
    <definedName name="_xlnm.Print_Titles" localSheetId="3">'1.2'!$16:$16</definedName>
    <definedName name="_xlnm.Print_Titles" localSheetId="4">'1.3'!$14:$14</definedName>
    <definedName name="_xlnm.Print_Titles" localSheetId="5">'1.4'!$16:$16</definedName>
    <definedName name="_xlnm.Print_Titles" localSheetId="6">'1.5.1'!$16:$16</definedName>
    <definedName name="_xlnm.Print_Titles" localSheetId="10">'2.2.1'!$17:$17</definedName>
    <definedName name="_xlnm.Print_Titles" localSheetId="12">'2.3.2'!$5:$5</definedName>
    <definedName name="_xlnm.Print_Titles" localSheetId="13">'2.4'!$14:$14</definedName>
    <definedName name="_xlnm.Print_Titles" localSheetId="14">'2.5.1'!$A:$A,'2.5.1'!$18:$18</definedName>
    <definedName name="_xlnm.Print_Titles" localSheetId="15">'2.5.2'!$7:$7</definedName>
    <definedName name="_xlnm.Print_Titles" localSheetId="16">'2.6.1'!$18:$18</definedName>
    <definedName name="_xlnm.Print_Titles" localSheetId="17">'2.6.2'!$6:$6</definedName>
    <definedName name="_xlnm.Print_Titles" localSheetId="18">'2.6.3'!$8:$8</definedName>
    <definedName name="_xlnm.Print_Titles" localSheetId="19">'2.6.4'!$7:$7</definedName>
    <definedName name="_xlnm.Print_Titles" localSheetId="2">'Раздел 1 (1.1)'!$17:$17</definedName>
    <definedName name="_xlnm.Print_Titles" localSheetId="9">'Раздел 2 (2.1)'!$A:$A,'Раздел 2 (2.1)'!$18:$18</definedName>
    <definedName name="_xlnm.Print_Area" localSheetId="3">'1.2'!$A$1:$K$44</definedName>
    <definedName name="_xlnm.Print_Area" localSheetId="4">'1.3'!$A$1:$Q$35</definedName>
    <definedName name="_xlnm.Print_Area" localSheetId="5">'1.4'!$A$1:$O$36</definedName>
    <definedName name="_xlnm.Print_Area" localSheetId="7">'1.5.2'!$A$1:$O$27</definedName>
    <definedName name="_xlnm.Print_Area" localSheetId="8">'1.6'!$A$1:$H$68</definedName>
    <definedName name="_xlnm.Print_Area" localSheetId="10">'2.2.1'!$A$1:$V$29</definedName>
    <definedName name="_xlnm.Print_Area" localSheetId="11">'2.3.1'!$A$1:$Q$42</definedName>
    <definedName name="_xlnm.Print_Area" localSheetId="12">'2.3.2'!$A$1:$Q$33</definedName>
    <definedName name="_xlnm.Print_Area" localSheetId="13">'2.4'!$A$1:$O$41</definedName>
    <definedName name="_xlnm.Print_Area" localSheetId="14">'2.5.1'!$A$1:$AJ$35</definedName>
    <definedName name="_xlnm.Print_Area" localSheetId="15">'2.5.2'!$A$1:$K$32</definedName>
    <definedName name="_xlnm.Print_Area" localSheetId="16">'2.6.1'!$A$1:$J$33</definedName>
    <definedName name="_xlnm.Print_Area" localSheetId="17">'2.6.2'!$A$1:$K$23</definedName>
    <definedName name="_xlnm.Print_Area" localSheetId="19">'2.6.4'!$A$1:$O$31</definedName>
    <definedName name="_xlnm.Print_Area" localSheetId="20">'2.7'!$A$1:$I$44</definedName>
    <definedName name="_xlnm.Print_Area" localSheetId="0">'инструкция'!$A$1:$B$9</definedName>
    <definedName name="_xlnm.Print_Area" localSheetId="2">'Раздел 1 (1.1)'!$A$1:$I$25</definedName>
    <definedName name="_xlnm.Print_Area" localSheetId="9">'Раздел 2 (2.1)'!$A$1:$AF$78</definedName>
  </definedNames>
  <calcPr fullCalcOnLoad="1"/>
</workbook>
</file>

<file path=xl/comments23.xml><?xml version="1.0" encoding="utf-8"?>
<comments xmlns="http://schemas.openxmlformats.org/spreadsheetml/2006/main">
  <authors>
    <author>user</author>
  </authors>
  <commentList>
    <comment ref="B21" authorId="0">
      <text>
        <r>
          <rPr>
            <sz val="9"/>
            <rFont val="Tahoma"/>
            <family val="2"/>
          </rPr>
          <t xml:space="preserve">проверить сумму 1000+2000
</t>
        </r>
      </text>
    </comment>
  </commentList>
</comments>
</file>

<file path=xl/sharedStrings.xml><?xml version="1.0" encoding="utf-8"?>
<sst xmlns="http://schemas.openxmlformats.org/spreadsheetml/2006/main" count="1693" uniqueCount="751">
  <si>
    <t>ОТЧЕТ</t>
  </si>
  <si>
    <t>КОДЫ</t>
  </si>
  <si>
    <t>Дата</t>
  </si>
  <si>
    <t>по Сводному реестру</t>
  </si>
  <si>
    <t>ИНН</t>
  </si>
  <si>
    <t>Учреждение</t>
  </si>
  <si>
    <t>КПП</t>
  </si>
  <si>
    <t>Тип учреждения</t>
  </si>
  <si>
    <t xml:space="preserve">(казенное – «01», </t>
  </si>
  <si>
    <t>бюджетное – «02»)</t>
  </si>
  <si>
    <t>Орган, осуществляющий функции и полномочия учредителя</t>
  </si>
  <si>
    <t>Публично-правовое образование</t>
  </si>
  <si>
    <t>по ОКТМО</t>
  </si>
  <si>
    <t>Периодичность: годовая</t>
  </si>
  <si>
    <t xml:space="preserve">Раздел 1. Результаты деятельности </t>
  </si>
  <si>
    <t xml:space="preserve">Раздел 2. Использование имущества, закрепленного за учреждением </t>
  </si>
  <si>
    <t xml:space="preserve">Раздел 3. Эффективность деятельности 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</si>
  <si>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</si>
  <si>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</si>
  <si>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</si>
  <si>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</si>
  <si>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</si>
  <si>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</si>
  <si>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глава по БК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</si>
  <si>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</si>
  <si>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</si>
  <si>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</si>
  <si>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государственной услуги</t>
  </si>
  <si>
    <t>Значение показателя государственной услуги</t>
  </si>
  <si>
    <t>Причины отклонения установленных плановых показателей объема государственной услуги (работы)</t>
  </si>
  <si>
    <t>Наименование показателя</t>
  </si>
  <si>
    <t>Единица измерения</t>
  </si>
  <si>
    <t>Плановые показатели объема</t>
  </si>
  <si>
    <t>Фактические показатели объема</t>
  </si>
  <si>
    <t>код</t>
  </si>
  <si>
    <t>«__» __________ 20__ г.</t>
  </si>
  <si>
    <t>Наименование оказываемых услуг</t>
  </si>
  <si>
    <t>Код строки</t>
  </si>
  <si>
    <t>Объем оказанных услуг</t>
  </si>
  <si>
    <t>Доход</t>
  </si>
  <si>
    <t>от оказания услуг, руб.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</si>
  <si>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</si>
  <si>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</si>
  <si>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</si>
  <si>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</si>
  <si>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Наименование, кем издан</t>
  </si>
  <si>
    <t>дата</t>
  </si>
  <si>
    <t>номер</t>
  </si>
  <si>
    <t>наименование</t>
  </si>
  <si>
    <t>Итого</t>
  </si>
  <si>
    <t>x</t>
  </si>
  <si>
    <t>Наименование выполняемых работ</t>
  </si>
  <si>
    <t>Объем выполненных работ</t>
  </si>
  <si>
    <t>от выполнения работ, руб.</t>
  </si>
  <si>
    <t>Объем просроченной кредиторской задолженности на начало года</t>
  </si>
  <si>
    <t>Предельно допустимое значение просроченной кредиторской задолженности</t>
  </si>
  <si>
    <t>Изменение кредиторской задолженности &lt;1&gt;</t>
  </si>
  <si>
    <t>значение</t>
  </si>
  <si>
    <t>срок, дней</t>
  </si>
  <si>
    <t>в том числе по срокам</t>
  </si>
  <si>
    <t>сумма, руб.</t>
  </si>
  <si>
    <t>в рублях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</si>
  <si>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</si>
  <si>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</si>
  <si>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</si>
  <si>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</si>
  <si>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</si>
  <si>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</si>
  <si>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</si>
  <si>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</si>
  <si>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оплате страховых взносов на обязательное социальное страхование</t>
  </si>
  <si>
    <t>по оплате налогов, сборов, за исключением страховых взносов на обязательное социальное страхование</t>
  </si>
  <si>
    <t>по возврату в бюджет средств субсидий (грантов в форме субсидий)</t>
  </si>
  <si>
    <t>из них:</t>
  </si>
  <si>
    <t>в связи с недостижением результатов предоставления субсидий (грантов в форме субсидий)</t>
  </si>
  <si>
    <t>в связи с невыполнением условий соглашений, в том числе по софинансированию расходов</t>
  </si>
  <si>
    <t>По оплате товаров, работ, услуг, всего</t>
  </si>
  <si>
    <t xml:space="preserve">из них: </t>
  </si>
  <si>
    <t>По оплате прочих расходов, всего</t>
  </si>
  <si>
    <t>&lt;1&gt; Указывается общая сумма увеличения или уменьшения кредиторской задолженности.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</si>
  <si>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</si>
  <si>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</si>
  <si>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</si>
  <si>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</si>
  <si>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страховыми организациями</t>
  </si>
  <si>
    <t>из них по решению суда</t>
  </si>
  <si>
    <t>Недостача, хищение денежных средств, всего</t>
  </si>
  <si>
    <t>в связи с выявлением при обработке наличных денег денежных знаков, имеющих признаки подделки</t>
  </si>
  <si>
    <t>в связи с банкротством кредитной организации</t>
  </si>
  <si>
    <t>Ущерб имуществу (за исключением денежных средств)</t>
  </si>
  <si>
    <t>в связи с нарушением правил хранения</t>
  </si>
  <si>
    <t>в связи с нанесением ущерба техническому состоянию объекта</t>
  </si>
  <si>
    <t>В связи с нарушением условий договоров (контрактов)</t>
  </si>
  <si>
    <t>в связи с невыполнением условий о возврате предоплаты (аванса)</t>
  </si>
  <si>
    <t>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</si>
  <si>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</si>
  <si>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</si>
  <si>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По договорам гражданско-правового характера &lt;3&gt;</t>
  </si>
  <si>
    <t>Штатная численность на конец отчетного периода</t>
  </si>
  <si>
    <t>установлено штатным расписанием</t>
  </si>
  <si>
    <t>всего &lt;1&gt;</t>
  </si>
  <si>
    <t>по основному месту работы</t>
  </si>
  <si>
    <t>Основной персонал, всего &lt;4&gt;</t>
  </si>
  <si>
    <t>Вспомогательный персонал, всего &lt;5&gt;</t>
  </si>
  <si>
    <t>Административно-управленческий персонал, всего &lt;6&gt;</t>
  </si>
  <si>
    <t>руководитель</t>
  </si>
  <si>
    <t>заместитель руководителя</t>
  </si>
  <si>
    <t>главный бухгалтер</t>
  </si>
  <si>
    <t>&lt;1&gt; При расчете показателя не учитывается численность работников учреждения, работающих по внутреннему совместительству (по совмещению должностей).</t>
  </si>
  <si>
    <t>&lt;3&gt;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работник.</t>
  </si>
  <si>
    <t>&lt;4&gt;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</si>
  <si>
    <t>&lt;5&gt;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</si>
  <si>
    <t>2. Сведения об оплате труда</t>
  </si>
  <si>
    <t>Группы персонала</t>
  </si>
  <si>
    <t>Фонд начисленной оплаты труда работников за отчетный период, руб.</t>
  </si>
  <si>
    <t>Аналитическое распределение оплаты труда работников по источникам финансового обеспечения, руб.</t>
  </si>
  <si>
    <t>работникам учреждения</t>
  </si>
  <si>
    <t>за счет средств субсидии на иные цели</t>
  </si>
  <si>
    <t>за счет средств гранта в форме субсидии</t>
  </si>
  <si>
    <t xml:space="preserve">за счет средств от приносящей доход деятельности </t>
  </si>
  <si>
    <t>полного рабочего времени</t>
  </si>
  <si>
    <t>неполного рабочего времени</t>
  </si>
  <si>
    <t>из федерального бюджета</t>
  </si>
  <si>
    <t>из краевого бюджета</t>
  </si>
  <si>
    <t>Основной персонал, всего &lt;2&gt;</t>
  </si>
  <si>
    <t>Вспомогательный персонал, всего &lt;3&gt;</t>
  </si>
  <si>
    <t>Административно-управленческий персонал, всего &lt;4&gt;</t>
  </si>
  <si>
    <t>&lt;1&gt;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</si>
  <si>
    <t>&lt;2&gt;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</si>
  <si>
    <t>&lt;3&gt;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</si>
  <si>
    <t>&lt;4&gt;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</si>
  <si>
    <t>Номер счета в кредитной организации</t>
  </si>
  <si>
    <t>Вид счета &lt;1&gt;</t>
  </si>
  <si>
    <t>вид акта</t>
  </si>
  <si>
    <t>Счета в кредитных организациях в валюте Российской Федерации</t>
  </si>
  <si>
    <t>&lt;1&gt; Указывается вид банковского счета, открытого в кредитной организации.</t>
  </si>
  <si>
    <t>Раздел 2 «Использовании имущества, закрепленного за учреждением»</t>
  </si>
  <si>
    <t>Наименование объекта</t>
  </si>
  <si>
    <t>Адрес</t>
  </si>
  <si>
    <t>Кадастровый номер</t>
  </si>
  <si>
    <t>Код по ОКТМО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</si>
  <si>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</si>
  <si>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</si>
  <si>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код по ОКЕИ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</si>
  <si>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</si>
  <si>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</si>
  <si>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</si>
  <si>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</si>
  <si>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</t>
  </si>
  <si>
    <t>Площадные объекты &lt;2&gt;, всего</t>
  </si>
  <si>
    <t>Линейные объекты &lt;3&gt;, всего</t>
  </si>
  <si>
    <t>Резервуары, емкости, иные аналогичные объекты, всего</t>
  </si>
  <si>
    <t>Скважины, иные аналогичные объекты, всего</t>
  </si>
  <si>
    <t>Иные объекты, включая точечные, всего</t>
  </si>
  <si>
    <t>Не используется</t>
  </si>
  <si>
    <t>Фактические расходы на содержание объекта недвижимого имущества (руб. в год)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</si>
  <si>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</si>
  <si>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</si>
  <si>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</si>
  <si>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</si>
  <si>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</si>
  <si>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</si>
  <si>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</si>
  <si>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&lt;2&gt; Указываются здания, строения, сооружения и иные аналогичные объекты.</t>
  </si>
  <si>
    <t>&lt;3&gt;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</si>
  <si>
    <t>Всего</t>
  </si>
  <si>
    <t>Не используется учреждением</t>
  </si>
  <si>
    <t>Фактические расходы на содержание земельного участка (руб. в год)</t>
  </si>
  <si>
    <t>Код по ОКЕИ</t>
  </si>
  <si>
    <t>передано во временное пользование сторонним организациям</t>
  </si>
  <si>
    <t>эксплуатационные расходы</t>
  </si>
  <si>
    <t>налог на землю</t>
  </si>
  <si>
    <t>Арендодатель (ссудодатель)</t>
  </si>
  <si>
    <t>Срок пользования</t>
  </si>
  <si>
    <t>Арендная плата</t>
  </si>
  <si>
    <t>Направление использования арендованного имущества</t>
  </si>
  <si>
    <t>код по КИСЭ</t>
  </si>
  <si>
    <t>Площадные объекты &lt;1&gt;, всего</t>
  </si>
  <si>
    <t>Линейные объекты &lt;2&gt;, всего</t>
  </si>
  <si>
    <t>Фактические расходы на содержание объекта недвижимого имущества (руб./год)</t>
  </si>
  <si>
    <t>Направление использования объекта недвижимого имущества</t>
  </si>
  <si>
    <t>всего за год (руб.)</t>
  </si>
  <si>
    <t>&lt;1&gt; Указываются здания, строения, сооружения и иные аналогичные объекты.</t>
  </si>
  <si>
    <t>&lt;2&gt;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</si>
  <si>
    <t>&lt;3&gt; Указывается направление использования объекта недвижимого имущества «1» – для осуществления основной деятельности в рамках государственного задания, «2» – для осуществления основной деятельности за плату сверх государственного задания.</t>
  </si>
  <si>
    <t>&lt;4&gt; Указывается направление использования объекта недвижимого имущества «3» – проведение концертно-зрелищных мероприятий и иных культурно-массовых мероприятий, «4» – проведение спортивных мероприятий,</t>
  </si>
  <si>
    <t>Ссудодатель</t>
  </si>
  <si>
    <t>Обоснование заключения договора ссуды</t>
  </si>
  <si>
    <t>Всего: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</si>
  <si>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</si>
  <si>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</si>
  <si>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</si>
  <si>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</si>
  <si>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</si>
  <si>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</si>
  <si>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</si>
  <si>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</si>
  <si>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</si>
  <si>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</si>
  <si>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</si>
  <si>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</si>
  <si>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</si>
  <si>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Фактический срок использования &lt;1&gt;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</si>
  <si>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</si>
  <si>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</si>
  <si>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</si>
  <si>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</si>
  <si>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</si>
  <si>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</si>
  <si>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</si>
  <si>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</si>
  <si>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</si>
  <si>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</si>
  <si>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</si>
  <si>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</si>
  <si>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</si>
  <si>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</si>
  <si>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</si>
  <si>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</si>
  <si>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Прочие основные средства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</si>
  <si>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</si>
  <si>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</si>
  <si>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</si>
  <si>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</si>
  <si>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</si>
  <si>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</si>
  <si>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</si>
  <si>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</si>
  <si>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</si>
  <si>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</si>
  <si>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Хозяйственный и производственный инвентарь</t>
  </si>
  <si>
    <t>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</si>
  <si>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</si>
  <si>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</si>
  <si>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</si>
  <si>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</si>
  <si>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</si>
  <si>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</si>
  <si>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</si>
  <si>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для перевозки маломобильных групп населения)</t>
  </si>
  <si>
    <t>автомобили для перевозки маломобильных групп населения</t>
  </si>
  <si>
    <t>автомобили грузовые, за исключением специальных</t>
  </si>
  <si>
    <t xml:space="preserve">специальные грузовые автомашины </t>
  </si>
  <si>
    <t>автобусы</t>
  </si>
  <si>
    <t>тракторы,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</si>
  <si>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</si>
  <si>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</si>
  <si>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</si>
  <si>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Водные транспортные средства</t>
  </si>
  <si>
    <t>моторные лодки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</si>
  <si>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</si>
  <si>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</si>
  <si>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t>в связи с аварийным состоянием (требуется ремонт)</t>
  </si>
  <si>
    <t>в связи с аварийным состоянием (подлежит списанию) &lt;1&gt;</t>
  </si>
  <si>
    <t>излишнее имущество (подлежит передаче в казну РФ)</t>
  </si>
  <si>
    <t>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</si>
  <si>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</si>
  <si>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</si>
  <si>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</si>
  <si>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 &lt;2&gt;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</si>
  <si>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</si>
  <si>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</si>
  <si>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</si>
  <si>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</si>
  <si>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</si>
  <si>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</si>
  <si>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</si>
  <si>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</si>
  <si>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</si>
  <si>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</si>
  <si>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</si>
  <si>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</si>
  <si>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</si>
  <si>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</si>
  <si>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</si>
  <si>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&lt;2&gt;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</si>
  <si>
    <t xml:space="preserve">Наименование объекта </t>
  </si>
  <si>
    <t xml:space="preserve">Адрес &lt;1&gt; </t>
  </si>
  <si>
    <t xml:space="preserve">Вид объекта &lt;2&gt; </t>
  </si>
  <si>
    <t xml:space="preserve">Единица измерения </t>
  </si>
  <si>
    <t xml:space="preserve">Код строки </t>
  </si>
  <si>
    <t xml:space="preserve">Объем переданного имущества </t>
  </si>
  <si>
    <t xml:space="preserve">Направление использования &lt;3&gt; </t>
  </si>
  <si>
    <t xml:space="preserve">Комментарий &lt;4&gt; </t>
  </si>
  <si>
    <t xml:space="preserve">код по ОКЕИ </t>
  </si>
  <si>
    <t xml:space="preserve">Площадные объекты, всего </t>
  </si>
  <si>
    <t xml:space="preserve">X </t>
  </si>
  <si>
    <t xml:space="preserve">  </t>
  </si>
  <si>
    <t xml:space="preserve">в том числе: </t>
  </si>
  <si>
    <t xml:space="preserve">кв. м </t>
  </si>
  <si>
    <t xml:space="preserve">Линейные объекты, всего </t>
  </si>
  <si>
    <t xml:space="preserve">Резервуары, емкости, иные аналогичные объекты, всего </t>
  </si>
  <si>
    <t xml:space="preserve">Скважины, иные аналогичные объекты, всего </t>
  </si>
  <si>
    <t xml:space="preserve">Иные объекты, включая точечные, всего </t>
  </si>
  <si>
    <t xml:space="preserve">Итого </t>
  </si>
  <si>
    <t xml:space="preserve">&lt;1&gt; Заполняется в отношении недвижимого имущества. </t>
  </si>
  <si>
    <t>&lt;2&gt; Указывается вид объекта: 1 – здание (строение, сооружение) в целом, 2 – помещение в здании, строении</t>
  </si>
  <si>
    <t>(за исключением подвалов, чердаков), 3 – подвалы, чердаки, 4 – конструктивная часть здания (крыша, стена),</t>
  </si>
  <si>
    <t xml:space="preserve">5 – архитектурный элемент фасада здания (навес над входными дверями зданий), 6 – часть помещения в местах общего пользования (вестибюли, холлы, фойе, коридоры), 7 – линии электропередачи, линии связи (в том числе линейно-кабельные сооружения), 8 – трубопроводы, 9 – автомобильные дороги, 10 – железнодорожные линии, 11 – резервуар, иная емкость, 12 – скважины на воду, 13 – скважины газовые и нефтяные, 14 – скважины иные, 15 – движимое имущество, предоставляемое в прокат, 16 – иные. </t>
  </si>
  <si>
    <t>&lt;3&gt; Указывается направление использования имущества, переданного в аренду (разрешенное использование):</t>
  </si>
  <si>
    <t>Раздел 3 «Эффективность деятельности»</t>
  </si>
  <si>
    <t>Сведения о видах деятельности, в отношении которых установлен показатель эффективности</t>
  </si>
  <si>
    <t>Наименование вида деятельности</t>
  </si>
  <si>
    <t>Реквизиты акта</t>
  </si>
  <si>
    <t>Сведения о достижении показателей эффективности деятельности учреждения</t>
  </si>
  <si>
    <t>Плановое значение</t>
  </si>
  <si>
    <t>Фактическое значение</t>
  </si>
  <si>
    <t>Отклонение</t>
  </si>
  <si>
    <t>Причина отклонения</t>
  </si>
  <si>
    <t>4.1</t>
  </si>
  <si>
    <t>СОГЛАСОВАНО</t>
  </si>
  <si>
    <t>УТВЕРЖДАЮ</t>
  </si>
  <si>
    <t>(наименование должности лица, согласовывающего документ)</t>
  </si>
  <si>
    <t>(наименование должности лица, утверждающего документ)</t>
  </si>
  <si>
    <t>«__»________________ г.</t>
  </si>
  <si>
    <t>(подпись)            (расшифровка подписи)</t>
  </si>
  <si>
    <t>Единица измерения по ОКЕИ</t>
  </si>
  <si>
    <t>1. Сведения об услугах, оказываемых сверх установленного государственного задания</t>
  </si>
  <si>
    <t>2. Сведения о работах, выполняемых сверх установленного государственного задания</t>
  </si>
  <si>
    <t>Код по ОКВЭД</t>
  </si>
  <si>
    <t>в том числе:
по перечислению удержанного налога на доходы физических лиц</t>
  </si>
  <si>
    <t>из них: 
по публичным договорам</t>
  </si>
  <si>
    <t>из них:
по выплатам, связанным с причинением вреда гражданам</t>
  </si>
  <si>
    <t>из них:
в связи с невыполнением государственного (муниципального) задания</t>
  </si>
  <si>
    <t>Остаток по возмещению ущерба на конец отчетного периода задолженности</t>
  </si>
  <si>
    <t>из него
на взыскании в службе судебных приставов</t>
  </si>
  <si>
    <t>из них взыскано с виновных лиц</t>
  </si>
  <si>
    <t>из него на взыскании в службе судебных приставов</t>
  </si>
  <si>
    <t>0100</t>
  </si>
  <si>
    <t>в том числе:
в связи с хищением (кражами)</t>
  </si>
  <si>
    <t>0110</t>
  </si>
  <si>
    <t>из них:
возбуждено уголовных дел (находится в следственных органах)</t>
  </si>
  <si>
    <t>0111</t>
  </si>
  <si>
    <t>0120</t>
  </si>
  <si>
    <t>0130</t>
  </si>
  <si>
    <t>0200</t>
  </si>
  <si>
    <t>в том числе:
в связи с недостачами, включая хищения (кражи)</t>
  </si>
  <si>
    <t>0210</t>
  </si>
  <si>
    <t>0211</t>
  </si>
  <si>
    <t>0220</t>
  </si>
  <si>
    <t>0230</t>
  </si>
  <si>
    <t>0300</t>
  </si>
  <si>
    <t>в том числе:
в связи с нарушением сроков (начислено пени, штрафов, неустойки)</t>
  </si>
  <si>
    <t>0310</t>
  </si>
  <si>
    <t>0320</t>
  </si>
  <si>
    <t>X</t>
  </si>
  <si>
    <t>Средняя численность работников за отчетный период</t>
  </si>
  <si>
    <t>в том числе на условиях:</t>
  </si>
  <si>
    <t>Начислено по договорам гражданско-правового характера, руб. &lt;1&gt;</t>
  </si>
  <si>
    <t>Реквизиты акта, в соответствии с которым открыт счет</t>
  </si>
  <si>
    <t>Нежилые помещения, здания и сооружения, не отнесенные к недвижимому имуществу</t>
  </si>
  <si>
    <t xml:space="preserve">1 – размещение банкоматов, 2 – размещение торговых автоматов для продажи воды, кофе и кондитерских изделий, 3 – размещение столовых и буфетов, 4 – размещение книжных киосков, магазинов канцелярских принадлежностей, 5 – размещение аптечных пунктов, 6 – размещение торговых автоматов для продажи бахил, одноразовых халатов, 7 – размещение платежных терминалов, 8 – размещение иных торговых точек, 9 – размещение офисов банков, 10 – проведение образовательных и информационно-просветительских мероприятий, 11 – проведение концертно-зрелищных мероприятий, 12 – проведение ярмарок, выставок, 13 – проведение конгрессов, съездов, симпозиумов, конференций, 14 -– проведение спортивных мероприятий, 15 – проведение иных культурно-массовых мероприятий, 16 – прокат оборудования, 17 – прокат спортивного инвентаря, 18 – иное. </t>
  </si>
  <si>
    <t xml:space="preserve">&lt;4&gt; В случае указания в графе 8 значения «18 – иное» указывается направление использования переданного в аренду имущества. </t>
  </si>
  <si>
    <t>в том числе: 
для основной деятельности</t>
  </si>
  <si>
    <t>в том числе:
для основной деятельности</t>
  </si>
  <si>
    <t>из них: 
для оказания услуг (выполнения работ) в рамках утвержденного государственного задания</t>
  </si>
  <si>
    <t>&lt;1&gt; Срок использования имущества считается начиная с 1-го числа месяца, следующего за месяцем принятия его к бухгалтерскому учету.</t>
  </si>
  <si>
    <t>* итоговая сумма по доходам (кассовое поступление по КФО 2 анализ счета 205.31)</t>
  </si>
  <si>
    <t xml:space="preserve">графы 1, 2, 6, 7 - оборотно-сальдовая ведомость по счету 201.21 </t>
  </si>
  <si>
    <t>графы 1-4 - инвентарная карточка в 1С (сверить с сайтом агентства управления госимуществом, БАРСом)</t>
  </si>
  <si>
    <t>графа 8 - площадь объекта в м2</t>
  </si>
  <si>
    <t>графа 9 = гр.10+гр.11+гр.12</t>
  </si>
  <si>
    <t>графа 20 - анализ счетов 302.25, 302.26 - например: разбивка клумб; услуги по скосу травы; списание ГСМ на газонокосилки (скос травы силами учреждения)</t>
  </si>
  <si>
    <t>графа 19 = гр.20+гр.22</t>
  </si>
  <si>
    <t>графа 21 - анализ счета 209.34 (кредитовый оборот за 2022)</t>
  </si>
  <si>
    <t>графа 22 - счет 303.13 (оборот по дебету за 2022)</t>
  </si>
  <si>
    <t xml:space="preserve">графы 1-13 - анализ счета 111.40 (если заключен договор аренды), анализ счета 302.26 (если заключен договор на оказание услуг) </t>
  </si>
  <si>
    <t xml:space="preserve">графа 14 - анализ счетов 302.24, 302.23, 302.25 (кассовые расходы)     </t>
  </si>
  <si>
    <t>на 01.01.2023 г.</t>
  </si>
  <si>
    <t>Министерство социальной политики Красноярского края</t>
  </si>
  <si>
    <t>Директор</t>
  </si>
  <si>
    <t>проверка суммы</t>
  </si>
  <si>
    <t>О.Н. Чернышева</t>
  </si>
  <si>
    <t>Наиме-нование</t>
  </si>
  <si>
    <t>из нее по исполни-тельным листам</t>
  </si>
  <si>
    <t>в проце-нтах</t>
  </si>
  <si>
    <t>Объем просроченной кредиторской задолженности 
на конец отчетного периода</t>
  </si>
  <si>
    <t>Остаток средств на счете на начало года, руб.</t>
  </si>
  <si>
    <t>Остаток средств на счете на конец отчетного периода, руб.</t>
  </si>
  <si>
    <t>а</t>
  </si>
  <si>
    <t>б</t>
  </si>
  <si>
    <t>в</t>
  </si>
  <si>
    <t>г</t>
  </si>
  <si>
    <t>ИТОГО</t>
  </si>
  <si>
    <t>Год пост-ройки</t>
  </si>
  <si>
    <t>Глава по БК</t>
  </si>
  <si>
    <t>Первый заместитель министра - 
начальник отдела нестационарного социального обслуживания населения и взаимодействия 
с органами местного самоуправления министерства социальной политики 
Красноярского края</t>
  </si>
  <si>
    <t>Информация об исполнении задания учредителя 
Раздел 1 «Результаты деятельности»</t>
  </si>
  <si>
    <t>Причина образова-ния</t>
  </si>
  <si>
    <t>Меры, принимаемые по погашению просрочен-ной кредиторской задолжен-ности</t>
  </si>
  <si>
    <t>Руководитель 
(уполномоченное лицо) учреждения</t>
  </si>
  <si>
    <t>Наименование, 
кем издан</t>
  </si>
  <si>
    <t>из нее по основ-ным видам деятель-ности</t>
  </si>
  <si>
    <t>заме-щено</t>
  </si>
  <si>
    <t>вакан-тных долж-ностей</t>
  </si>
  <si>
    <t>по внеш-нему совме-ститель-ству</t>
  </si>
  <si>
    <t>&lt;2&gt; Указывается численность работников учреждения, работающих по внутреннему совместительству (по совмещению должностей). При расчете общей численности работников учреждения данный показатель не учитывается.</t>
  </si>
  <si>
    <t>&lt;6&gt;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</si>
  <si>
    <t>сотруд-ники учреж-дения</t>
  </si>
  <si>
    <t>физические лица, не являющи-еся сотруд-никами учрежде-ния</t>
  </si>
  <si>
    <t>из нее по основным видам деятель-ности</t>
  </si>
  <si>
    <t>по внутрен-нему совмести-тельству (совмеще-нию должно-стей)</t>
  </si>
  <si>
    <t>по внешнему совмести-тельству</t>
  </si>
  <si>
    <t>за счет средств субсидии на выполнение государст-венного задания</t>
  </si>
  <si>
    <t>физическим лицам, не являю-щимися работни-ками учреждения</t>
  </si>
  <si>
    <t>&lt;1&gt; Указывается уникальный код объекта капитального строительства, объекта недвижимого имущества (при наличии).</t>
  </si>
  <si>
    <t>Кадаст-ровый номер</t>
  </si>
  <si>
    <t>наиме-нование</t>
  </si>
  <si>
    <t>наиме-нова-ние</t>
  </si>
  <si>
    <t>в рамках госу-дарстве-нного зада-ния</t>
  </si>
  <si>
    <t>за плату сверх госу-дарстве-нного зада-ния</t>
  </si>
  <si>
    <t>на основа-нии дого-воров аренды</t>
  </si>
  <si>
    <t>на осно-вании дого-воров безво-змездн-ого пользо-вания</t>
  </si>
  <si>
    <t>Уникаль-ный код объекта 1</t>
  </si>
  <si>
    <t>проводится капитальный ремонт и/или реконс-трукция</t>
  </si>
  <si>
    <t>по неисполь-зуемому имуществу</t>
  </si>
  <si>
    <t>без оформ-ления права пользо-вания 
(с поча-совой оплатой)</t>
  </si>
  <si>
    <t>за плату сверх госу-дарстве-нного задания</t>
  </si>
  <si>
    <t>в рамках госу-дарстве-нного задания</t>
  </si>
  <si>
    <t>возмещается пользова-телями имущества</t>
  </si>
  <si>
    <t>наимено-вание</t>
  </si>
  <si>
    <t>наи-мено-вание</t>
  </si>
  <si>
    <t>Коли-чество арен-дуемо-го имуще-ства</t>
  </si>
  <si>
    <t>Коли-чество иму-щества</t>
  </si>
  <si>
    <t>нача-ла</t>
  </si>
  <si>
    <t>окон-чан-ия</t>
  </si>
  <si>
    <t>для осущест-вления осно-вной деяте-льности &lt;3&gt;</t>
  </si>
  <si>
    <t>для осущест-вления иной деяте-льности &lt;4&gt;</t>
  </si>
  <si>
    <t>администра-тивного персонала гаражей</t>
  </si>
  <si>
    <t>обслужи-вающего персонала гаражей</t>
  </si>
  <si>
    <t>1.1. Отчет о выполнении государственного задания на оказание государственных услуг (выполнение работ)</t>
  </si>
  <si>
    <t xml:space="preserve">наиме-нование </t>
  </si>
  <si>
    <t>1.2. Сведения об оказываемых услугах, выполняемых работах сверх установленного государственного задания</t>
  </si>
  <si>
    <t>1.3. Сведения о просроченной кредиторской задолженности</t>
  </si>
  <si>
    <t>1.4. Сведения о задолженности по ущербу, недостачам, хищениям денежных средств и материальных ценностей</t>
  </si>
  <si>
    <t>1.5. Сведения о численности сотрудников и оплате труда</t>
  </si>
  <si>
    <t>1.6. Сведения о счетах учреждения, открытых в кредитных организациях</t>
  </si>
  <si>
    <t>2.1. Сведения о недвижимом имуществе, за исключением земельных участков, закрепленном на праве оперативного управления</t>
  </si>
  <si>
    <t>2.2. Сведения о земельных участках, предоставленных на праве постоянного (бессрочного) пользования</t>
  </si>
  <si>
    <t>2.3. Сведения о недвижимом имуществе, используемом учреждением по договору аренды</t>
  </si>
  <si>
    <t>2.4. Сведения о недвижимом имуществе, используемом по договору безвозмездного пользования (договору ссуды)</t>
  </si>
  <si>
    <t>2.5. Сведения об особо ценном движимом имуществе (за исключением транспортных средств)</t>
  </si>
  <si>
    <t>1. Сведения о наличии, состоянии и использовании особо ценного движимого имущества</t>
  </si>
  <si>
    <t>2. Сведения о расходах на содержание особо ценного движимого имущества</t>
  </si>
  <si>
    <t>заработная плата обслужи-вающего персонала</t>
  </si>
  <si>
    <t>расходы на периодическое техническое (профилакти-ческое) обслуживание</t>
  </si>
  <si>
    <t>2.6. Сведения о транспортных средствах</t>
  </si>
  <si>
    <t>2. Сведения о неиспользуемых транспортных средствах, находящихся в оперативном управлении учреждения</t>
  </si>
  <si>
    <t>4. Сведения о расходах на содержание транспортных средств</t>
  </si>
  <si>
    <t>м.</t>
  </si>
  <si>
    <t>кбм.</t>
  </si>
  <si>
    <t>ед.</t>
  </si>
  <si>
    <t>Орган, осуществляющий функции 
и полномочия учредителя</t>
  </si>
  <si>
    <t>2.7. Сведения об имуществе, за исключением земельных участков, переданном в аренду</t>
  </si>
  <si>
    <t>1. Сведения о недвижимом имуществе, используемом на праве аренды с помесячной оплатой</t>
  </si>
  <si>
    <t>2. Сведения о недвижимом имуществе, используемом на праве аренды с почасовой оплатой</t>
  </si>
  <si>
    <t>коли-чество, ед.</t>
  </si>
  <si>
    <t>баласовая стоимость, руб.</t>
  </si>
  <si>
    <t>2.5. Сведения об особо ценном движимом имуществе 
(за исключением транспортных средств)</t>
  </si>
  <si>
    <t>Справ-очно: исполь-зуется по соглаш-ениям об устано-влении серви-тута</t>
  </si>
  <si>
    <t>на осно-вании дого-воров безвоз-мездного пользо-вания</t>
  </si>
  <si>
    <t>без оформ-ления права пользо-вания</t>
  </si>
  <si>
    <t>для осуществле-ния основной деятельности</t>
  </si>
  <si>
    <t>из них возме-щается пользо-вателями имуще-ства</t>
  </si>
  <si>
    <t>по иным при-чи-нам</t>
  </si>
  <si>
    <t>Длитель-ность исполь-зования (час)</t>
  </si>
  <si>
    <t>Коли-чество аренду-емого имуще-ства</t>
  </si>
  <si>
    <t>за еди-ницу меры (руб./ час)</t>
  </si>
  <si>
    <t>за объ-ект 
(руб./ час)</t>
  </si>
  <si>
    <t>Обосно-вание заклю-чения дого-вора аренды</t>
  </si>
  <si>
    <t>1.2. Сведения об услугах, оказываемых сверх установленного государственного задания</t>
  </si>
  <si>
    <t xml:space="preserve">по ОКТМО </t>
  </si>
  <si>
    <t>для осуще-ствления основной деятель-ности &lt;3&gt;</t>
  </si>
  <si>
    <t>для осуще-ствления иной деятель-ности &lt;4&gt;</t>
  </si>
  <si>
    <t>виновные лица устано-влены</t>
  </si>
  <si>
    <t>виновные лица не устано-влены</t>
  </si>
  <si>
    <t>из них в связи с прекраще-нием взыскания по исполни-тельным листам</t>
  </si>
  <si>
    <t xml:space="preserve"> -</t>
  </si>
  <si>
    <t>г.Красноярск 
(Красноярский край)</t>
  </si>
  <si>
    <t>(подпись)                      (расшифровка подписи)</t>
  </si>
  <si>
    <t>по внутрен-нему совме-стительству (по совме-щению должностей) &lt;2&gt;</t>
  </si>
  <si>
    <t>для осущест-вления основной деятель-ности &lt;3&gt;</t>
  </si>
  <si>
    <t>для осущест-вления иной деятель-ности &lt;4&gt;</t>
  </si>
  <si>
    <t>нач-ала</t>
  </si>
  <si>
    <t>Срок пользо-вания</t>
  </si>
  <si>
    <t>за едини-цу меры (руб./ мес.)</t>
  </si>
  <si>
    <t>за объект (руб./ год)</t>
  </si>
  <si>
    <t>Фактические расходы на содержание арендован-ного имущества (руб./год)</t>
  </si>
  <si>
    <t>Обоснова-ние заключения договора аренды</t>
  </si>
  <si>
    <t>&lt;4&gt; Указывается направление использования объекта недвижимого имущества «3» – проведение концертно-зрелищных мероприятий и иных культурно-массовых мероприятий, «4» – проведение спортивных мероприятий</t>
  </si>
  <si>
    <t>Наименование показателя 
(группа основных средств)</t>
  </si>
  <si>
    <t>из них:
для оказания услуг (выполнения работ) в рамках утвержденного государственного задания</t>
  </si>
  <si>
    <t>&lt;1&gt; Указываются транспортные средства, в отношении которых принято решение о списании, ожидается согласование министерства.</t>
  </si>
  <si>
    <t>о результатах деятельности краевого государственного бюджетного, казенного учреждения, подведомственного министерству социальной политики Красноярского края, 
и об использовании закрепленного за ним государственного имущества</t>
  </si>
  <si>
    <t>Лист ТИТУЛ</t>
  </si>
  <si>
    <r>
      <t>Выводится на печать, подписывается директором учреждения - каждый раздел отчета. 
Если какой-либо показатель в деятельности учреждения в отчетном периоде отсутствует [например, отсутствует кредиторская задолженность на конкретную дату] - то в соответствующей ячейке ставится 0 [</t>
    </r>
    <r>
      <rPr>
        <i/>
        <sz val="12"/>
        <color indexed="8"/>
        <rFont val="Times New Roman"/>
        <family val="1"/>
      </rPr>
      <t>НОЛЬ</t>
    </r>
    <r>
      <rPr>
        <sz val="12"/>
        <color indexed="8"/>
        <rFont val="Times New Roman"/>
        <family val="1"/>
      </rPr>
      <t>].
Если показатели, предусмотренные какой-либо таблицей,  в деятельности учреждения отсутствуют [например, учреждение не выполняет работы сверх государственного задания, раздел 1.2, пункт 2] - таблица заполняется путем проставления прочерка в левой верхней графе [</t>
    </r>
    <r>
      <rPr>
        <i/>
        <sz val="12"/>
        <color indexed="8"/>
        <rFont val="Times New Roman"/>
        <family val="1"/>
      </rPr>
      <t>ставится пробел, затем знак "-"</t>
    </r>
    <r>
      <rPr>
        <sz val="12"/>
        <color indexed="8"/>
        <rFont val="Times New Roman"/>
        <family val="1"/>
      </rPr>
      <t>]</t>
    </r>
  </si>
  <si>
    <t>Заполняются графы, выделенные бежевым цветом (заполненные сведения автоматически переносятся в каждую отчетную форму).</t>
  </si>
  <si>
    <t>Во всех разделах:</t>
  </si>
  <si>
    <t>Поля (ячейки), выделенные серым цветом, содержат формулы: данные формируются автоматически, заполнять вручную не требуется.</t>
  </si>
  <si>
    <t>При заполнении значений показателей используются единицы измерения, указанные в заголовке соответтсвующей графы таблицы. Если единицы в заголовке не установлены - суммы указываются в рублях</t>
  </si>
  <si>
    <t>Инструкция по заполнению шаблона
отчета о результатах деятельности краевого государственного бюджетного, казенного учреждения, подведомственного министерству социальной политики Красноярского края, и об использовании закрепленного за ним государственного имущества</t>
  </si>
  <si>
    <t>Публично-правовое образование указывается в формате:
"наименование МО 
(Красноярский край)"</t>
  </si>
  <si>
    <t>Раздел 1.1.</t>
  </si>
  <si>
    <t>Уникальный номер реестровой записи, наименования показателей приводятся в строгом соответствии с утвержденным государственным заданием</t>
  </si>
  <si>
    <t>Раздел 1.2.</t>
  </si>
  <si>
    <t>Сведения об услугах, оказываемых сверх установленного государственного задания приводятся в отношении доходов, полученных от услуг, оказанных сверх стандарта, а также от иной приносящей доходы деятельности</t>
  </si>
  <si>
    <t>Директор КГБУ "Психоневрологический интернат для детей "Родничок"</t>
  </si>
  <si>
    <t>В.В. Запеченко</t>
  </si>
  <si>
    <t>Краевое государственное бюджетное учреждение социального обслуживания "Психоневрологический интернат для детей "Родничок"</t>
  </si>
  <si>
    <t>02</t>
  </si>
  <si>
    <t>04610151051</t>
  </si>
  <si>
    <t>Экономист 1 категории</t>
  </si>
  <si>
    <t>О.П.Толчеева</t>
  </si>
  <si>
    <t>8(39198) 33-0-99, доп 107</t>
  </si>
  <si>
    <t>«10» февраля 2023г.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</si>
  <si>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детей-инвалидов.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</si>
  <si>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</si>
  <si>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870000О.99.0.АЭ24АА00000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</si>
  <si>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детей-инвалидов.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</si>
  <si>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870000О.99.0.АЭ20АА01000</t>
  </si>
  <si>
    <t>Заместитель директора</t>
  </si>
  <si>
    <t>Н.Г.Варламова</t>
  </si>
  <si>
    <t>8(39198) 33-0-99, доп 103</t>
  </si>
  <si>
    <t>Бухгалтер 1 категории</t>
  </si>
  <si>
    <t>М.Н.Осипова</t>
  </si>
  <si>
    <t>8(391) 234-30-19</t>
  </si>
  <si>
    <t>8(39198)33-0-99, доп 107</t>
  </si>
  <si>
    <t>(03) 40823810049000000261</t>
  </si>
  <si>
    <t>224900/033287</t>
  </si>
  <si>
    <t>(03) 40823810049000000562</t>
  </si>
  <si>
    <t>224900/033443</t>
  </si>
  <si>
    <t>(03) 40823810049000000863</t>
  </si>
  <si>
    <t>224900/033355</t>
  </si>
  <si>
    <t>(03) 40823810049000001011</t>
  </si>
  <si>
    <t>224900/032954</t>
  </si>
  <si>
    <t>(03) 40823810049000001040</t>
  </si>
  <si>
    <t>224900/033988</t>
  </si>
  <si>
    <t>(03) 40823810149000000491</t>
  </si>
  <si>
    <t>224900/033233</t>
  </si>
  <si>
    <t>(03) 40823810249000000113</t>
  </si>
  <si>
    <t>224900/032963</t>
  </si>
  <si>
    <t>(03) 40823810249000000362</t>
  </si>
  <si>
    <t>224900/033115</t>
  </si>
  <si>
    <t>(03) 40823810249000000388</t>
  </si>
  <si>
    <t>224900/034415</t>
  </si>
  <si>
    <t>(03) 40823810249000000511</t>
  </si>
  <si>
    <t>224900/033380</t>
  </si>
  <si>
    <t>(03) 40823810249000000786</t>
  </si>
  <si>
    <t>224900/033274</t>
  </si>
  <si>
    <t>(03) 40823810349000000084</t>
  </si>
  <si>
    <t>224900/032947</t>
  </si>
  <si>
    <t>(03) 40823810349000000262</t>
  </si>
  <si>
    <t>224900/033325</t>
  </si>
  <si>
    <t>(03) 40823810349000000437</t>
  </si>
  <si>
    <t>224900/032990</t>
  </si>
  <si>
    <t>(03) 40823810349000000440</t>
  </si>
  <si>
    <t>224900/034422</t>
  </si>
  <si>
    <t>(03) 40823810349000000686</t>
  </si>
  <si>
    <t>224900/032974</t>
  </si>
  <si>
    <t>(03) 40823810349000000958</t>
  </si>
  <si>
    <t>224900/032971</t>
  </si>
  <si>
    <t>(03) 40823810349000000987</t>
  </si>
  <si>
    <t>224900/032696</t>
  </si>
  <si>
    <t>(03) 40823810349000001012</t>
  </si>
  <si>
    <t>224900/033984</t>
  </si>
  <si>
    <t>(03) 40823810449000000214</t>
  </si>
  <si>
    <t>224900/033337</t>
  </si>
  <si>
    <t>(03) 40823810449000000285</t>
  </si>
  <si>
    <t>224900/032946</t>
  </si>
  <si>
    <t>(03) 40823810449000000560</t>
  </si>
  <si>
    <t>224900/032960</t>
  </si>
  <si>
    <t>(03) 40823810449000000609</t>
  </si>
  <si>
    <t>224900/033261</t>
  </si>
  <si>
    <t>(03) 40823810449000000638</t>
  </si>
  <si>
    <t>224900/032892</t>
  </si>
  <si>
    <t>(03) 40823810449000000641</t>
  </si>
  <si>
    <t>224900/034401</t>
  </si>
  <si>
    <t>(03) 40823810549000000088</t>
  </si>
  <si>
    <t>224900/033370</t>
  </si>
  <si>
    <t>(03) 40823810549000000114</t>
  </si>
  <si>
    <t>224900/033211</t>
  </si>
  <si>
    <t>(03) 40823810549000000457</t>
  </si>
  <si>
    <t>224900/033227</t>
  </si>
  <si>
    <t>(03) 40823810649000000085</t>
  </si>
  <si>
    <t>224900/033073</t>
  </si>
  <si>
    <t>(03) 40823810649000000234</t>
  </si>
  <si>
    <t>224900/032945</t>
  </si>
  <si>
    <t>(03) 40823810649000000263</t>
  </si>
  <si>
    <t>224900/033439</t>
  </si>
  <si>
    <t>(03) 40823810649000000409</t>
  </si>
  <si>
    <t>224900/032981</t>
  </si>
  <si>
    <t>(03) 40823810649000000438</t>
  </si>
  <si>
    <t>(03) 40823810649000000687</t>
  </si>
  <si>
    <t>224900/033249</t>
  </si>
  <si>
    <t>(03) 40823810649000001039</t>
  </si>
  <si>
    <t>224900/033977</t>
  </si>
  <si>
    <t>(03) 40823810749000000286</t>
  </si>
  <si>
    <t>224900/033376</t>
  </si>
  <si>
    <t>(03) 40823810749000000639</t>
  </si>
  <si>
    <t>224900/033236</t>
  </si>
  <si>
    <t>(03) 40823810749000000833</t>
  </si>
  <si>
    <t>224900/032949</t>
  </si>
  <si>
    <t>(03) 40823810749000000862</t>
  </si>
  <si>
    <t>224900/033109</t>
  </si>
  <si>
    <t>(03) 40823810749000001010</t>
  </si>
  <si>
    <t>224900/032866</t>
  </si>
  <si>
    <t>(03) 40823810849000000458</t>
  </si>
  <si>
    <t>224900/033260</t>
  </si>
  <si>
    <t>(03) 40823810849000000490</t>
  </si>
  <si>
    <t>224900/032514</t>
  </si>
  <si>
    <t>(03) 40823810949000000086</t>
  </si>
  <si>
    <t>224900/033222</t>
  </si>
  <si>
    <t>(03) 40823810949000000183</t>
  </si>
  <si>
    <t>224900/033366</t>
  </si>
  <si>
    <t>(03) 40823810949000000439</t>
  </si>
  <si>
    <t>224900/033453</t>
  </si>
  <si>
    <t>«10» февраля 2023 г.</t>
  </si>
  <si>
    <t>8(39198) 33-0-99</t>
  </si>
  <si>
    <t>Нежилое здание</t>
  </si>
  <si>
    <t>Красноярский край, Большемуртинский район, пгт. Большая Мурта, пер. Луговой, д. 1 строение 15</t>
  </si>
  <si>
    <t xml:space="preserve"> 24:08:0000000:1562</t>
  </si>
  <si>
    <t>кв.м</t>
  </si>
  <si>
    <t>055</t>
  </si>
  <si>
    <t>Нежилое здание баня - прачечная</t>
  </si>
  <si>
    <t>Красноярский край, Большемуртинский район, пгт. Большая Мурта, пер. Луговой, д. 1 строение 19</t>
  </si>
  <si>
    <t>24:08:1802004:123</t>
  </si>
  <si>
    <t>Нежилое здание - котельная КТМ-2,5</t>
  </si>
  <si>
    <t>Россия, Красноярский край, Большемуртинский район, пгт. Большая Мурта, пер. Луговой, д. 1, стр. 21</t>
  </si>
  <si>
    <t>24:08:1802004:174</t>
  </si>
  <si>
    <t>Нежилое здание "Спальный корпус на 50 мест"</t>
  </si>
  <si>
    <t xml:space="preserve"> Красноярский край, Большемуртинский район, пгт. Большая Мурта, пер. Луговой, д. 1 строение 18</t>
  </si>
  <si>
    <t>24:08:1802004:124</t>
  </si>
  <si>
    <t xml:space="preserve"> Красноярский край, Большемуртинский район, пгт. Большая Мурта, пер. Луговой, д. 1 строение 6</t>
  </si>
  <si>
    <t xml:space="preserve"> 24:08:0000000:1559</t>
  </si>
  <si>
    <t>Нежилое здание - насосная станция</t>
  </si>
  <si>
    <t>Россия, Красноярский край, Большемуртинский район, пгт. Большая Мурта, пер. Луговой, д. 1, стр. 20, соор. 10</t>
  </si>
  <si>
    <t>24:08:1802004:175</t>
  </si>
  <si>
    <t>Красноярский край, Большемуртинский район, пгт. Большая Мурта, пер. Луговой, д. 1 строение 7</t>
  </si>
  <si>
    <t>24:08:0000000:1560</t>
  </si>
  <si>
    <t>Красноярский край, Большемуртинский район, пгт. Большая Мурта, пер. Луговой, д. 1 строение 13</t>
  </si>
  <si>
    <t>24:08:0000000:1557</t>
  </si>
  <si>
    <t>Здание - спальный корпус № 2 на 75 мест</t>
  </si>
  <si>
    <t>Россия, Красноярский край, Большемуртинский район, пгт. Большая Мурта, пер. Луговой, д. 1 стр. 20</t>
  </si>
  <si>
    <t>24:08:1802004:172</t>
  </si>
  <si>
    <t xml:space="preserve"> Красноярский край, Большемуртинский район, пгт. Большая Мурта, пер. Луговой, д. 1 строение 12</t>
  </si>
  <si>
    <t>24:08:0000000:1561</t>
  </si>
  <si>
    <t xml:space="preserve"> Красноярский край, Большемуртинский район, пгт. Большая Мурта, пер. Луговой, д. 1 строение 1</t>
  </si>
  <si>
    <t xml:space="preserve"> 24:08:1802004:140</t>
  </si>
  <si>
    <t>Красноярский край, Большемуртинский район, пгт. Большая Мурта, пер. Луговой, д. 1 строение 17</t>
  </si>
  <si>
    <t xml:space="preserve"> 24:08:0000000:1563</t>
  </si>
  <si>
    <t xml:space="preserve"> Красноярский край, Большемуртинский район, пгт. Большая Мурта, пер. Луговой, д. 1</t>
  </si>
  <si>
    <t>24:08:1802004:141</t>
  </si>
  <si>
    <t>Сооружение - водонапорная башня</t>
  </si>
  <si>
    <t>24:08:0000000:1581</t>
  </si>
  <si>
    <t>Сооружение - склад угля</t>
  </si>
  <si>
    <t>Россия, Красноярский край, Большемуртинский район, пгт. Большая Мурта, пер. Луговой, д. 1, стр. 20, соор. 2</t>
  </si>
  <si>
    <t>24:08:1802004:178</t>
  </si>
  <si>
    <t>Сооружение - бункер шлакозолоудаления</t>
  </si>
  <si>
    <t>Россия, Красноярский край, Большемуртинский район, пгт. Большая Мурта, пер. Луговой, д. 1, стр. 20, соор. 8</t>
  </si>
  <si>
    <t>24:08:1802004:176</t>
  </si>
  <si>
    <t>Насосная станция</t>
  </si>
  <si>
    <t xml:space="preserve"> Российская Федерация, Красноярский край, Большемуртинский р-н, пгт. Большая Мурта, пер. Луговой, д. 1</t>
  </si>
  <si>
    <t>24:08:1802004:390</t>
  </si>
  <si>
    <t>Сооружение - наружные сети противопожарного водопровода</t>
  </si>
  <si>
    <t xml:space="preserve"> Россия, Красноярский край, Большемуртинский район, пгт. Большая Мурта, пер. Луговой, д. 1, стр. 20, соор. 3</t>
  </si>
  <si>
    <t xml:space="preserve"> 24:08:1802004:173</t>
  </si>
  <si>
    <t xml:space="preserve">м </t>
  </si>
  <si>
    <t>Сооружение - наружные сети водопровода</t>
  </si>
  <si>
    <t>Россия, Красноярский край, Большемуртинский район, пгт. Большая Мурта, пер. Луговой, д. 1, стр. 20, соор. 1</t>
  </si>
  <si>
    <t>24:08:1802004:183</t>
  </si>
  <si>
    <t>Сооружение - наружные сети теплофикации</t>
  </si>
  <si>
    <t xml:space="preserve"> Россия, Красноярский край, Большемуртинский район, пгт. Большая Мурта, пер. Луговой, д. 1, стр. 20, соор. 6</t>
  </si>
  <si>
    <t>24:08:1802004:179</t>
  </si>
  <si>
    <t>Инженерные сети</t>
  </si>
  <si>
    <t>Российская Федерация, Красноярский край, Большемуртинский р-н, пгт. Большая Мурта, пер. Луговой, 1</t>
  </si>
  <si>
    <t>24:08:1802004:392</t>
  </si>
  <si>
    <t>Сооружение - наружные сети 0,4 кВ</t>
  </si>
  <si>
    <t>Россия, Красноярский край, Большемуртинский район, пгт. Большая Мурта, пер. Луговой, д. 1, стр. 20, соор. 9</t>
  </si>
  <si>
    <t>24:08:1802004:181</t>
  </si>
  <si>
    <t>Сооружение - наружные сети канализации</t>
  </si>
  <si>
    <t xml:space="preserve"> Россия, Красноярский край, Большемуртинский район, пгт. Большая Мурта, пер. Луговой, д. 1, стр. 20, соор. 5</t>
  </si>
  <si>
    <t>24:08:1802004:180</t>
  </si>
  <si>
    <t>Сооружение - противопожарные резервуары</t>
  </si>
  <si>
    <t>Россия, Красноярский край, Большемуртинский район, пгт. Большая Мурта, пер. Луговой, д. 1, стр. 20, соор. 4</t>
  </si>
  <si>
    <t>24:08:1802004:177</t>
  </si>
  <si>
    <t>Сооружение - выгреб</t>
  </si>
  <si>
    <t xml:space="preserve"> Россия, Красноярский край, Большемуртинский район, пгт. Большая Мурта, пер. Луговой, д. 1, стр. 20, соор. 7</t>
  </si>
  <si>
    <t>24:08:1802004:182</t>
  </si>
  <si>
    <t>Водонапорная башня</t>
  </si>
  <si>
    <t xml:space="preserve"> Российская Федерация, Красноярский край, Большемуртинский р-н, пгт. Большая Мурта, пер. Луговой, 1</t>
  </si>
  <si>
    <t>24:08:1802004:391</t>
  </si>
  <si>
    <t>графы 1-5 - инвентарная карточка в 1С (сверить с сайтом агентства управления госимуществом, БАРСом)</t>
  </si>
  <si>
    <t>графа 13 = гр.14+гр.15+гр.16</t>
  </si>
  <si>
    <t>графа 14 - оборотно-сальдовая ведомость по сч 25</t>
  </si>
  <si>
    <t>графа 15 - оборотно-сальдовая ведомость по сч 26</t>
  </si>
  <si>
    <t>графа 16 - анализ счета 205.21 + договор</t>
  </si>
  <si>
    <t>Графы 22, 23, 25, 26 - заполняются по итоговым строкам (без разбивки по объектам)</t>
  </si>
  <si>
    <t>графа 21 - гр.22+гр.25+гр.28</t>
  </si>
  <si>
    <t>графа 22 - анализ счета 302.23 (оборот по дебету за 2022)</t>
  </si>
  <si>
    <t>графа 23 - анализ счета 209.34 (оборот по кредиту)</t>
  </si>
  <si>
    <t>графа 25 - анализ счета 302.25 (оборот по кредиту за 2022) ремонт текущий, капитальный; дератизация; т/о лифтов; т/о теплосчетчиков; замена окон, дверей; т/о узлов учета, и т.д.</t>
  </si>
  <si>
    <t>графа 26 - анализ счета 209.34 (оборот по кредиту)</t>
  </si>
  <si>
    <t>графы 28, 29, 30 - льгота по налогу на имущество (графы не заполняются)</t>
  </si>
  <si>
    <t>Земельный участок</t>
  </si>
  <si>
    <t>Россия, Красноярский край, Большемуртинский район, пгт. Большая Мурта, пер. Луговой</t>
  </si>
  <si>
    <t>24:08:0000000:2474</t>
  </si>
  <si>
    <t>квадратный метр</t>
  </si>
  <si>
    <t>Российская Федерация, Красноярский край, Большемуртинский район, пгт. Большая Мурта, пер. Луговой</t>
  </si>
  <si>
    <t>24:08:1802004:191</t>
  </si>
  <si>
    <t>24:08:1802004:163</t>
  </si>
  <si>
    <t>24:08:1802004:164</t>
  </si>
  <si>
    <t xml:space="preserve">     -</t>
  </si>
  <si>
    <t xml:space="preserve">    -</t>
  </si>
  <si>
    <t xml:space="preserve">  -</t>
  </si>
  <si>
    <t xml:space="preserve">       -</t>
  </si>
  <si>
    <t>8 (39198) 33-0-99, доп 107</t>
  </si>
  <si>
    <t>_</t>
  </si>
  <si>
    <t>8(39198) 33-0-99,доп 107</t>
  </si>
  <si>
    <t xml:space="preserve">ЛИСТ СОГЛАСОВАНИЯ </t>
  </si>
  <si>
    <t xml:space="preserve">отчета о результатах деятельности краевого государственного бюджетного учреждения социального обслуживания </t>
  </si>
  <si>
    <t>№ п/п</t>
  </si>
  <si>
    <t>Фамилия, имя, отчество                               (начальник отдела, ответственный специалист )</t>
  </si>
  <si>
    <t xml:space="preserve">Замещаемая 
государственная должность
</t>
  </si>
  <si>
    <t>Дата согласования</t>
  </si>
  <si>
    <t>1.</t>
  </si>
  <si>
    <t>Игнатьев Александр Владимирович</t>
  </si>
  <si>
    <t>Начальник отдела стационарного социального обслуживания населения</t>
  </si>
  <si>
    <t>ФИО отв.исп.</t>
  </si>
  <si>
    <t xml:space="preserve">2. </t>
  </si>
  <si>
    <t>Фисунова Мария Викторвона</t>
  </si>
  <si>
    <t>Начальник отдела бюджетного планирования и исполнения</t>
  </si>
  <si>
    <t xml:space="preserve">3. </t>
  </si>
  <si>
    <t>Ярошевская Юлия Викторовна</t>
  </si>
  <si>
    <t>Начальник отдела учета и консолидированной отчетности</t>
  </si>
  <si>
    <t xml:space="preserve">4. </t>
  </si>
  <si>
    <t>Начальник отдела государственного имущества и закупок</t>
  </si>
  <si>
    <t>5.</t>
  </si>
  <si>
    <t>Кривошеева А.А.</t>
  </si>
  <si>
    <t>Начальник отдела по вопросам капитальных вложений</t>
  </si>
  <si>
    <t>Заева Л.В.</t>
  </si>
  <si>
    <t>Лойко Ольга Николаевна</t>
  </si>
  <si>
    <t>численность граждан, получивших социальные услуги</t>
  </si>
  <si>
    <t>человек</t>
  </si>
  <si>
    <t>870000О.99.0.АЭ24АА01000</t>
  </si>
  <si>
    <t>Войнова М.Л.</t>
  </si>
  <si>
    <t>Веселова И.А.</t>
  </si>
  <si>
    <t>006</t>
  </si>
  <si>
    <t>шт</t>
  </si>
  <si>
    <t>Бельская С.Ю.</t>
  </si>
  <si>
    <t>ведущий специалист</t>
  </si>
  <si>
    <t>«10» марта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</si>
</sst>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  <numFmt numFmtId="172" formatCode="dd/mm/yy;@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sz val="8"/>
      <name val="Times New Roman"/>
      <family val="1"/>
    </font>
    <font>
      <sz val="12"/>
      <name val="Times New Roman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2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rgb="FF954F72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65">
    <xf numFmtId="0" fontId="0" fillId="0" borderId="0" xfId="0" applyFont="1" applyAlignment="1">
      <alignment/>
    </xf>
    <xf numFmtId="0" fontId="76" fillId="0" borderId="0" xfId="0" applyFont="1" applyAlignment="1">
      <alignment horizontal="justify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8" fillId="0" borderId="0" xfId="0" applyFont="1" applyAlignment="1">
      <alignment vertical="top" wrapText="1"/>
    </xf>
    <xf numFmtId="0" fontId="77" fillId="0" borderId="0" xfId="0" applyFont="1" applyAlignment="1">
      <alignment horizontal="center" wrapText="1"/>
    </xf>
    <xf numFmtId="0" fontId="78" fillId="0" borderId="0" xfId="0" applyFont="1" applyAlignment="1">
      <alignment wrapText="1"/>
    </xf>
    <xf numFmtId="0" fontId="78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7" fillId="0" borderId="0" xfId="0" applyFont="1" applyAlignment="1">
      <alignment horizontal="center" vertical="top" wrapText="1"/>
    </xf>
    <xf numFmtId="0" fontId="77" fillId="0" borderId="0" xfId="0" applyFont="1" applyAlignment="1">
      <alignment horizontal="justify"/>
    </xf>
    <xf numFmtId="0" fontId="77" fillId="0" borderId="0" xfId="0" applyFont="1" applyAlignment="1">
      <alignment/>
    </xf>
    <xf numFmtId="0" fontId="78" fillId="0" borderId="0" xfId="0" applyFont="1" applyAlignment="1">
      <alignment horizontal="right" wrapText="1"/>
    </xf>
    <xf numFmtId="0" fontId="77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79" fillId="0" borderId="0" xfId="0" applyFont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0" xfId="0" applyFont="1" applyAlignment="1">
      <alignment horizontal="left" vertical="top" wrapText="1"/>
    </xf>
    <xf numFmtId="0" fontId="76" fillId="0" borderId="0" xfId="0" applyFont="1" applyAlignment="1">
      <alignment/>
    </xf>
    <xf numFmtId="0" fontId="79" fillId="0" borderId="11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6" fillId="0" borderId="0" xfId="0" applyFont="1" applyAlignment="1">
      <alignment horizontal="right" wrapText="1"/>
    </xf>
    <xf numFmtId="0" fontId="78" fillId="0" borderId="12" xfId="0" applyFont="1" applyBorder="1" applyAlignment="1">
      <alignment wrapText="1"/>
    </xf>
    <xf numFmtId="0" fontId="78" fillId="0" borderId="12" xfId="0" applyFont="1" applyBorder="1" applyAlignment="1">
      <alignment horizontal="right" wrapText="1"/>
    </xf>
    <xf numFmtId="0" fontId="79" fillId="0" borderId="11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0" fontId="80" fillId="0" borderId="0" xfId="0" applyFont="1" applyAlignment="1">
      <alignment/>
    </xf>
    <xf numFmtId="0" fontId="76" fillId="0" borderId="0" xfId="0" applyFont="1" applyAlignment="1">
      <alignment horizontal="left" vertical="top" wrapText="1"/>
    </xf>
    <xf numFmtId="0" fontId="78" fillId="0" borderId="0" xfId="0" applyFont="1" applyAlignment="1">
      <alignment wrapText="1"/>
    </xf>
    <xf numFmtId="0" fontId="76" fillId="0" borderId="0" xfId="0" applyFont="1" applyAlignment="1">
      <alignment horizontal="left" wrapText="1"/>
    </xf>
    <xf numFmtId="0" fontId="79" fillId="0" borderId="0" xfId="0" applyFont="1" applyAlignment="1">
      <alignment horizontal="center" vertical="top" wrapText="1"/>
    </xf>
    <xf numFmtId="0" fontId="79" fillId="0" borderId="11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top" wrapText="1"/>
    </xf>
    <xf numFmtId="0" fontId="76" fillId="0" borderId="0" xfId="0" applyFont="1" applyAlignment="1">
      <alignment/>
    </xf>
    <xf numFmtId="0" fontId="77" fillId="0" borderId="0" xfId="0" applyFont="1" applyAlignment="1">
      <alignment wrapText="1"/>
    </xf>
    <xf numFmtId="0" fontId="0" fillId="0" borderId="0" xfId="0" applyAlignment="1">
      <alignment/>
    </xf>
    <xf numFmtId="0" fontId="77" fillId="0" borderId="0" xfId="0" applyFont="1" applyAlignment="1">
      <alignment horizontal="left" vertical="top" wrapText="1"/>
    </xf>
    <xf numFmtId="0" fontId="77" fillId="0" borderId="0" xfId="0" applyFont="1" applyAlignment="1">
      <alignment/>
    </xf>
    <xf numFmtId="0" fontId="78" fillId="0" borderId="12" xfId="0" applyFont="1" applyFill="1" applyBorder="1" applyAlignment="1">
      <alignment horizontal="center" wrapText="1"/>
    </xf>
    <xf numFmtId="0" fontId="77" fillId="0" borderId="0" xfId="0" applyFont="1" applyFill="1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/>
    </xf>
    <xf numFmtId="0" fontId="78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 wrapText="1"/>
    </xf>
    <xf numFmtId="0" fontId="78" fillId="0" borderId="0" xfId="0" applyFont="1" applyFill="1" applyAlignment="1">
      <alignment wrapText="1"/>
    </xf>
    <xf numFmtId="0" fontId="78" fillId="0" borderId="0" xfId="0" applyFont="1" applyFill="1" applyAlignment="1">
      <alignment vertical="top" wrapText="1"/>
    </xf>
    <xf numFmtId="0" fontId="76" fillId="0" borderId="1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vertical="top" wrapText="1"/>
    </xf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justify"/>
    </xf>
    <xf numFmtId="0" fontId="77" fillId="0" borderId="0" xfId="0" applyFont="1" applyFill="1" applyAlignment="1">
      <alignment horizontal="justify"/>
    </xf>
    <xf numFmtId="0" fontId="81" fillId="0" borderId="0" xfId="0" applyFont="1" applyFill="1" applyAlignment="1">
      <alignment wrapText="1"/>
    </xf>
    <xf numFmtId="0" fontId="77" fillId="33" borderId="0" xfId="0" applyFont="1" applyFill="1" applyAlignment="1">
      <alignment horizontal="center" wrapText="1"/>
    </xf>
    <xf numFmtId="0" fontId="76" fillId="33" borderId="0" xfId="0" applyFont="1" applyFill="1" applyAlignment="1">
      <alignment wrapText="1"/>
    </xf>
    <xf numFmtId="0" fontId="78" fillId="33" borderId="0" xfId="0" applyFont="1" applyFill="1" applyAlignment="1">
      <alignment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vertical="top" wrapText="1"/>
    </xf>
    <xf numFmtId="0" fontId="78" fillId="33" borderId="0" xfId="0" applyFont="1" applyFill="1" applyAlignment="1">
      <alignment wrapText="1"/>
    </xf>
    <xf numFmtId="0" fontId="76" fillId="33" borderId="0" xfId="0" applyFont="1" applyFill="1" applyAlignment="1">
      <alignment horizontal="right" wrapText="1"/>
    </xf>
    <xf numFmtId="0" fontId="78" fillId="33" borderId="12" xfId="0" applyFont="1" applyFill="1" applyBorder="1" applyAlignment="1">
      <alignment wrapText="1"/>
    </xf>
    <xf numFmtId="0" fontId="77" fillId="33" borderId="0" xfId="0" applyFont="1" applyFill="1" applyAlignment="1">
      <alignment horizontal="center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 wrapText="1"/>
    </xf>
    <xf numFmtId="0" fontId="79" fillId="0" borderId="12" xfId="0" applyFont="1" applyBorder="1" applyAlignment="1">
      <alignment wrapText="1"/>
    </xf>
    <xf numFmtId="0" fontId="81" fillId="33" borderId="12" xfId="0" applyFont="1" applyFill="1" applyBorder="1" applyAlignment="1">
      <alignment horizontal="center" vertical="top" wrapText="1"/>
    </xf>
    <xf numFmtId="0" fontId="81" fillId="0" borderId="0" xfId="0" applyFont="1" applyAlignment="1">
      <alignment/>
    </xf>
    <xf numFmtId="0" fontId="81" fillId="33" borderId="0" xfId="0" applyFont="1" applyFill="1" applyAlignment="1">
      <alignment/>
    </xf>
    <xf numFmtId="0" fontId="81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left" vertical="top" wrapText="1" indent="2"/>
    </xf>
    <xf numFmtId="0" fontId="82" fillId="0" borderId="0" xfId="0" applyFont="1" applyAlignment="1">
      <alignment/>
    </xf>
    <xf numFmtId="0" fontId="78" fillId="33" borderId="0" xfId="0" applyFont="1" applyFill="1" applyAlignment="1">
      <alignment horizontal="justify"/>
    </xf>
    <xf numFmtId="0" fontId="78" fillId="34" borderId="12" xfId="0" applyFont="1" applyFill="1" applyBorder="1" applyAlignment="1">
      <alignment wrapText="1"/>
    </xf>
    <xf numFmtId="0" fontId="78" fillId="34" borderId="12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78" fillId="34" borderId="12" xfId="0" applyFont="1" applyFill="1" applyBorder="1" applyAlignment="1">
      <alignment vertical="top" wrapText="1"/>
    </xf>
    <xf numFmtId="0" fontId="0" fillId="33" borderId="0" xfId="0" applyFill="1" applyAlignment="1">
      <alignment horizontal="justify"/>
    </xf>
    <xf numFmtId="0" fontId="74" fillId="0" borderId="0" xfId="0" applyFont="1" applyAlignment="1">
      <alignment/>
    </xf>
    <xf numFmtId="0" fontId="79" fillId="33" borderId="12" xfId="0" applyFont="1" applyFill="1" applyBorder="1" applyAlignment="1">
      <alignment horizontal="center" vertical="top" wrapText="1"/>
    </xf>
    <xf numFmtId="0" fontId="76" fillId="34" borderId="10" xfId="0" applyFont="1" applyFill="1" applyBorder="1" applyAlignment="1">
      <alignment horizontal="right" wrapText="1"/>
    </xf>
    <xf numFmtId="0" fontId="81" fillId="0" borderId="0" xfId="0" applyFont="1" applyAlignment="1">
      <alignment horizontal="center" vertical="center"/>
    </xf>
    <xf numFmtId="14" fontId="78" fillId="34" borderId="12" xfId="0" applyNumberFormat="1" applyFont="1" applyFill="1" applyBorder="1" applyAlignment="1">
      <alignment vertical="top" wrapText="1"/>
    </xf>
    <xf numFmtId="0" fontId="83" fillId="33" borderId="12" xfId="0" applyFont="1" applyFill="1" applyBorder="1" applyAlignment="1">
      <alignment horizontal="center" vertical="top" wrapText="1"/>
    </xf>
    <xf numFmtId="0" fontId="83" fillId="0" borderId="12" xfId="0" applyFont="1" applyBorder="1" applyAlignment="1">
      <alignment horizontal="center" wrapText="1"/>
    </xf>
    <xf numFmtId="0" fontId="83" fillId="0" borderId="12" xfId="0" applyFont="1" applyBorder="1" applyAlignment="1">
      <alignment wrapText="1"/>
    </xf>
    <xf numFmtId="0" fontId="83" fillId="0" borderId="12" xfId="0" applyFont="1" applyBorder="1" applyAlignment="1">
      <alignment horizontal="center" vertical="top" wrapText="1"/>
    </xf>
    <xf numFmtId="0" fontId="81" fillId="33" borderId="0" xfId="0" applyFont="1" applyFill="1" applyAlignment="1">
      <alignment wrapText="1"/>
    </xf>
    <xf numFmtId="0" fontId="81" fillId="33" borderId="0" xfId="0" applyFont="1" applyFill="1" applyAlignment="1">
      <alignment vertical="top" wrapText="1"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76" fillId="0" borderId="0" xfId="0" applyFont="1" applyAlignment="1">
      <alignment vertical="center"/>
    </xf>
    <xf numFmtId="0" fontId="81" fillId="33" borderId="12" xfId="0" applyFont="1" applyFill="1" applyBorder="1" applyAlignment="1">
      <alignment vertical="top" wrapText="1"/>
    </xf>
    <xf numFmtId="0" fontId="83" fillId="0" borderId="0" xfId="0" applyFont="1" applyAlignment="1">
      <alignment wrapText="1"/>
    </xf>
    <xf numFmtId="0" fontId="81" fillId="33" borderId="0" xfId="0" applyFont="1" applyFill="1" applyAlignment="1">
      <alignment horizontal="center"/>
    </xf>
    <xf numFmtId="0" fontId="81" fillId="0" borderId="0" xfId="0" applyFont="1" applyAlignment="1">
      <alignment horizontal="justify"/>
    </xf>
    <xf numFmtId="0" fontId="81" fillId="0" borderId="0" xfId="0" applyFont="1" applyAlignment="1">
      <alignment horizontal="center"/>
    </xf>
    <xf numFmtId="0" fontId="77" fillId="33" borderId="0" xfId="0" applyFont="1" applyFill="1" applyAlignment="1" applyProtection="1">
      <alignment horizontal="center" wrapText="1"/>
      <protection/>
    </xf>
    <xf numFmtId="0" fontId="78" fillId="33" borderId="0" xfId="0" applyFont="1" applyFill="1" applyAlignment="1" applyProtection="1">
      <alignment vertical="top" wrapText="1"/>
      <protection/>
    </xf>
    <xf numFmtId="0" fontId="78" fillId="33" borderId="12" xfId="0" applyFont="1" applyFill="1" applyBorder="1" applyAlignment="1" applyProtection="1">
      <alignment horizontal="center" vertical="top" wrapText="1"/>
      <protection/>
    </xf>
    <xf numFmtId="0" fontId="78" fillId="33" borderId="0" xfId="0" applyFont="1" applyFill="1" applyAlignment="1" applyProtection="1">
      <alignment horizontal="right" wrapText="1"/>
      <protection/>
    </xf>
    <xf numFmtId="0" fontId="78" fillId="33" borderId="0" xfId="0" applyFont="1" applyFill="1" applyAlignment="1" applyProtection="1">
      <alignment wrapText="1"/>
      <protection/>
    </xf>
    <xf numFmtId="0" fontId="76" fillId="33" borderId="0" xfId="0" applyFont="1" applyFill="1" applyAlignment="1" applyProtection="1">
      <alignment horizontal="right" wrapText="1"/>
      <protection/>
    </xf>
    <xf numFmtId="0" fontId="78" fillId="33" borderId="12" xfId="0" applyFont="1" applyFill="1" applyBorder="1" applyAlignment="1" applyProtection="1">
      <alignment wrapText="1"/>
      <protection/>
    </xf>
    <xf numFmtId="0" fontId="76" fillId="33" borderId="0" xfId="0" applyFont="1" applyFill="1" applyAlignment="1" applyProtection="1">
      <alignment horizontal="center" wrapText="1"/>
      <protection/>
    </xf>
    <xf numFmtId="0" fontId="81" fillId="33" borderId="12" xfId="0" applyFont="1" applyFill="1" applyBorder="1" applyAlignment="1" applyProtection="1">
      <alignment horizontal="center" vertical="top" wrapText="1"/>
      <protection/>
    </xf>
    <xf numFmtId="0" fontId="83" fillId="33" borderId="12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 wrapText="1"/>
      <protection locked="0"/>
    </xf>
    <xf numFmtId="0" fontId="78" fillId="0" borderId="0" xfId="0" applyFont="1" applyAlignment="1" applyProtection="1">
      <alignment horizontal="center" vertical="top" wrapText="1"/>
      <protection locked="0"/>
    </xf>
    <xf numFmtId="0" fontId="78" fillId="0" borderId="0" xfId="0" applyFont="1" applyAlignment="1" applyProtection="1">
      <alignment wrapText="1"/>
      <protection locked="0"/>
    </xf>
    <xf numFmtId="0" fontId="78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7" fillId="33" borderId="12" xfId="0" applyFont="1" applyFill="1" applyBorder="1" applyAlignment="1">
      <alignment/>
    </xf>
    <xf numFmtId="0" fontId="78" fillId="9" borderId="0" xfId="0" applyFont="1" applyFill="1" applyBorder="1" applyAlignment="1">
      <alignment vertical="top" wrapText="1"/>
    </xf>
    <xf numFmtId="0" fontId="78" fillId="33" borderId="0" xfId="0" applyFont="1" applyFill="1" applyBorder="1" applyAlignment="1">
      <alignment vertical="top" wrapText="1"/>
    </xf>
    <xf numFmtId="0" fontId="78" fillId="33" borderId="0" xfId="0" applyFont="1" applyFill="1" applyBorder="1" applyAlignment="1">
      <alignment wrapText="1"/>
    </xf>
    <xf numFmtId="0" fontId="78" fillId="33" borderId="0" xfId="0" applyFont="1" applyFill="1" applyBorder="1" applyAlignment="1">
      <alignment horizontal="right" wrapText="1"/>
    </xf>
    <xf numFmtId="0" fontId="78" fillId="33" borderId="0" xfId="0" applyFont="1" applyFill="1" applyBorder="1" applyAlignment="1">
      <alignment horizontal="center" wrapText="1"/>
    </xf>
    <xf numFmtId="0" fontId="78" fillId="35" borderId="0" xfId="0" applyFont="1" applyFill="1" applyBorder="1" applyAlignment="1">
      <alignment vertical="top" wrapText="1"/>
    </xf>
    <xf numFmtId="0" fontId="78" fillId="35" borderId="0" xfId="0" applyFont="1" applyFill="1" applyBorder="1" applyAlignment="1">
      <alignment wrapText="1"/>
    </xf>
    <xf numFmtId="0" fontId="78" fillId="35" borderId="0" xfId="0" applyFont="1" applyFill="1" applyBorder="1" applyAlignment="1">
      <alignment horizontal="right" wrapText="1"/>
    </xf>
    <xf numFmtId="0" fontId="78" fillId="35" borderId="0" xfId="0" applyFont="1" applyFill="1" applyBorder="1" applyAlignment="1">
      <alignment horizontal="center" wrapText="1"/>
    </xf>
    <xf numFmtId="0" fontId="78" fillId="36" borderId="0" xfId="0" applyFont="1" applyFill="1" applyBorder="1" applyAlignment="1">
      <alignment vertical="top" wrapText="1"/>
    </xf>
    <xf numFmtId="0" fontId="78" fillId="37" borderId="0" xfId="0" applyFont="1" applyFill="1" applyBorder="1" applyAlignment="1">
      <alignment vertical="top" wrapText="1"/>
    </xf>
    <xf numFmtId="0" fontId="81" fillId="33" borderId="12" xfId="0" applyFont="1" applyFill="1" applyBorder="1" applyAlignment="1">
      <alignment wrapText="1"/>
    </xf>
    <xf numFmtId="0" fontId="81" fillId="33" borderId="12" xfId="0" applyFont="1" applyFill="1" applyBorder="1" applyAlignment="1">
      <alignment horizontal="left" vertical="top" wrapText="1" indent="2"/>
    </xf>
    <xf numFmtId="0" fontId="78" fillId="0" borderId="0" xfId="0" applyFont="1" applyAlignment="1" applyProtection="1">
      <alignment horizontal="center" vertical="top" wrapText="1"/>
      <protection/>
    </xf>
    <xf numFmtId="0" fontId="78" fillId="0" borderId="0" xfId="0" applyFont="1" applyAlignment="1" applyProtection="1">
      <alignment vertical="top" wrapText="1"/>
      <protection/>
    </xf>
    <xf numFmtId="0" fontId="77" fillId="0" borderId="0" xfId="0" applyFont="1" applyAlignment="1" applyProtection="1">
      <alignment horizontal="center"/>
      <protection/>
    </xf>
    <xf numFmtId="0" fontId="76" fillId="0" borderId="0" xfId="0" applyFont="1" applyAlignment="1" applyProtection="1">
      <alignment/>
      <protection/>
    </xf>
    <xf numFmtId="0" fontId="77" fillId="33" borderId="0" xfId="0" applyFont="1" applyFill="1" applyAlignment="1" applyProtection="1">
      <alignment horizontal="center"/>
      <protection/>
    </xf>
    <xf numFmtId="0" fontId="76" fillId="33" borderId="0" xfId="0" applyFont="1" applyFill="1" applyAlignment="1" applyProtection="1">
      <alignment/>
      <protection/>
    </xf>
    <xf numFmtId="0" fontId="78" fillId="0" borderId="10" xfId="0" applyFont="1" applyBorder="1" applyAlignment="1" applyProtection="1">
      <alignment horizontal="center" wrapText="1"/>
      <protection/>
    </xf>
    <xf numFmtId="0" fontId="76" fillId="0" borderId="0" xfId="0" applyFont="1" applyAlignment="1" applyProtection="1">
      <alignment wrapText="1"/>
      <protection/>
    </xf>
    <xf numFmtId="0" fontId="78" fillId="0" borderId="0" xfId="0" applyFont="1" applyAlignment="1">
      <alignment/>
    </xf>
    <xf numFmtId="0" fontId="76" fillId="0" borderId="10" xfId="0" applyFont="1" applyBorder="1" applyAlignment="1">
      <alignment horizontal="center" wrapText="1"/>
    </xf>
    <xf numFmtId="0" fontId="81" fillId="0" borderId="0" xfId="0" applyFont="1" applyAlignment="1">
      <alignment vertical="center"/>
    </xf>
    <xf numFmtId="0" fontId="77" fillId="33" borderId="0" xfId="0" applyFont="1" applyFill="1" applyAlignment="1" applyProtection="1">
      <alignment wrapText="1"/>
      <protection/>
    </xf>
    <xf numFmtId="0" fontId="84" fillId="33" borderId="0" xfId="0" applyFont="1" applyFill="1" applyAlignment="1" applyProtection="1">
      <alignment/>
      <protection/>
    </xf>
    <xf numFmtId="0" fontId="81" fillId="0" borderId="0" xfId="0" applyFont="1" applyAlignment="1" applyProtection="1">
      <alignment vertical="center"/>
      <protection/>
    </xf>
    <xf numFmtId="0" fontId="81" fillId="0" borderId="12" xfId="0" applyFont="1" applyBorder="1" applyAlignment="1" applyProtection="1">
      <alignment wrapText="1"/>
      <protection/>
    </xf>
    <xf numFmtId="0" fontId="83" fillId="0" borderId="12" xfId="0" applyFont="1" applyBorder="1" applyAlignment="1" applyProtection="1">
      <alignment horizontal="center" wrapText="1"/>
      <protection/>
    </xf>
    <xf numFmtId="0" fontId="83" fillId="0" borderId="12" xfId="0" applyFont="1" applyBorder="1" applyAlignment="1" applyProtection="1">
      <alignment wrapText="1"/>
      <protection/>
    </xf>
    <xf numFmtId="0" fontId="78" fillId="0" borderId="12" xfId="0" applyFont="1" applyBorder="1" applyAlignment="1" applyProtection="1">
      <alignment horizontal="right" vertical="top" wrapText="1"/>
      <protection/>
    </xf>
    <xf numFmtId="0" fontId="83" fillId="0" borderId="12" xfId="0" applyFont="1" applyBorder="1" applyAlignment="1" applyProtection="1">
      <alignment horizontal="center" vertical="top" wrapText="1"/>
      <protection/>
    </xf>
    <xf numFmtId="0" fontId="78" fillId="33" borderId="12" xfId="0" applyFont="1" applyFill="1" applyBorder="1" applyAlignment="1" applyProtection="1">
      <alignment vertical="top" wrapText="1"/>
      <protection/>
    </xf>
    <xf numFmtId="0" fontId="77" fillId="0" borderId="0" xfId="0" applyFont="1" applyAlignment="1" applyProtection="1">
      <alignment horizontal="justify"/>
      <protection/>
    </xf>
    <xf numFmtId="0" fontId="79" fillId="0" borderId="11" xfId="0" applyFont="1" applyBorder="1" applyAlignment="1" applyProtection="1">
      <alignment horizontal="center" vertical="top" wrapText="1"/>
      <protection/>
    </xf>
    <xf numFmtId="0" fontId="78" fillId="0" borderId="0" xfId="0" applyFont="1" applyAlignment="1" applyProtection="1">
      <alignment wrapText="1"/>
      <protection/>
    </xf>
    <xf numFmtId="0" fontId="77" fillId="0" borderId="0" xfId="0" applyFont="1" applyAlignment="1" applyProtection="1">
      <alignment/>
      <protection/>
    </xf>
    <xf numFmtId="0" fontId="76" fillId="0" borderId="10" xfId="0" applyFont="1" applyBorder="1" applyAlignment="1" applyProtection="1">
      <alignment horizontal="center" wrapText="1"/>
      <protection/>
    </xf>
    <xf numFmtId="0" fontId="81" fillId="0" borderId="0" xfId="0" applyFont="1" applyAlignment="1" applyProtection="1">
      <alignment/>
      <protection/>
    </xf>
    <xf numFmtId="0" fontId="76" fillId="33" borderId="0" xfId="0" applyFont="1" applyFill="1" applyAlignment="1" applyProtection="1">
      <alignment horizontal="right"/>
      <protection/>
    </xf>
    <xf numFmtId="0" fontId="78" fillId="33" borderId="10" xfId="0" applyFont="1" applyFill="1" applyBorder="1" applyAlignment="1" applyProtection="1">
      <alignment wrapText="1"/>
      <protection/>
    </xf>
    <xf numFmtId="0" fontId="78" fillId="33" borderId="13" xfId="0" applyFont="1" applyFill="1" applyBorder="1" applyAlignment="1" applyProtection="1">
      <alignment wrapText="1"/>
      <protection/>
    </xf>
    <xf numFmtId="0" fontId="81" fillId="33" borderId="0" xfId="0" applyFont="1" applyFill="1" applyAlignment="1" applyProtection="1">
      <alignment/>
      <protection/>
    </xf>
    <xf numFmtId="0" fontId="76" fillId="0" borderId="0" xfId="0" applyFont="1" applyAlignment="1" applyProtection="1">
      <alignment horizontal="center" vertical="center"/>
      <protection/>
    </xf>
    <xf numFmtId="0" fontId="83" fillId="0" borderId="12" xfId="0" applyFont="1" applyBorder="1" applyAlignment="1">
      <alignment horizontal="center" vertical="top" wrapText="1"/>
    </xf>
    <xf numFmtId="0" fontId="83" fillId="33" borderId="12" xfId="0" applyFont="1" applyFill="1" applyBorder="1" applyAlignment="1">
      <alignment horizontal="center" wrapText="1"/>
    </xf>
    <xf numFmtId="0" fontId="83" fillId="33" borderId="12" xfId="0" applyFont="1" applyFill="1" applyBorder="1" applyAlignment="1" applyProtection="1">
      <alignment horizontal="center" wrapText="1"/>
      <protection/>
    </xf>
    <xf numFmtId="0" fontId="81" fillId="33" borderId="12" xfId="0" applyFont="1" applyFill="1" applyBorder="1" applyAlignment="1" applyProtection="1">
      <alignment horizontal="center" wrapText="1"/>
      <protection/>
    </xf>
    <xf numFmtId="0" fontId="84" fillId="36" borderId="0" xfId="0" applyFont="1" applyFill="1" applyAlignment="1" applyProtection="1">
      <alignment vertical="top"/>
      <protection/>
    </xf>
    <xf numFmtId="0" fontId="83" fillId="33" borderId="12" xfId="0" applyFont="1" applyFill="1" applyBorder="1" applyAlignment="1" applyProtection="1">
      <alignment wrapText="1"/>
      <protection/>
    </xf>
    <xf numFmtId="0" fontId="78" fillId="33" borderId="12" xfId="0" applyFont="1" applyFill="1" applyBorder="1" applyAlignment="1" applyProtection="1">
      <alignment horizontal="right" wrapText="1"/>
      <protection/>
    </xf>
    <xf numFmtId="0" fontId="78" fillId="33" borderId="12" xfId="0" applyFont="1" applyFill="1" applyBorder="1" applyAlignment="1" applyProtection="1">
      <alignment horizontal="center" wrapText="1"/>
      <protection/>
    </xf>
    <xf numFmtId="0" fontId="77" fillId="0" borderId="0" xfId="0" applyFont="1" applyAlignment="1" applyProtection="1">
      <alignment vertical="top" wrapText="1"/>
      <protection/>
    </xf>
    <xf numFmtId="0" fontId="77" fillId="0" borderId="0" xfId="0" applyFont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center" vertical="top" wrapText="1"/>
      <protection/>
    </xf>
    <xf numFmtId="0" fontId="78" fillId="33" borderId="0" xfId="0" applyFont="1" applyFill="1" applyBorder="1" applyAlignment="1" applyProtection="1">
      <alignment horizontal="center" vertical="top" wrapText="1"/>
      <protection/>
    </xf>
    <xf numFmtId="0" fontId="79" fillId="0" borderId="0" xfId="0" applyFont="1" applyBorder="1" applyAlignment="1" applyProtection="1">
      <alignment horizontal="center" vertical="top" wrapText="1"/>
      <protection/>
    </xf>
    <xf numFmtId="0" fontId="76" fillId="0" borderId="0" xfId="0" applyFont="1" applyAlignment="1" applyProtection="1">
      <alignment horizontal="justify"/>
      <protection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 horizontal="left" vertical="top" wrapText="1"/>
      <protection/>
    </xf>
    <xf numFmtId="0" fontId="83" fillId="0" borderId="14" xfId="0" applyFont="1" applyBorder="1" applyAlignment="1">
      <alignment horizontal="center" vertical="top" wrapText="1"/>
    </xf>
    <xf numFmtId="0" fontId="84" fillId="0" borderId="0" xfId="0" applyFont="1" applyAlignment="1" applyProtection="1">
      <alignment/>
      <protection/>
    </xf>
    <xf numFmtId="0" fontId="76" fillId="0" borderId="0" xfId="0" applyFont="1" applyAlignment="1" applyProtection="1">
      <alignment vertical="center"/>
      <protection/>
    </xf>
    <xf numFmtId="0" fontId="81" fillId="0" borderId="12" xfId="0" applyFont="1" applyBorder="1" applyAlignment="1" applyProtection="1">
      <alignment vertical="top" wrapText="1"/>
      <protection/>
    </xf>
    <xf numFmtId="0" fontId="81" fillId="0" borderId="12" xfId="0" applyFont="1" applyBorder="1" applyAlignment="1" applyProtection="1">
      <alignment horizontal="left" vertical="top" wrapText="1" indent="2"/>
      <protection/>
    </xf>
    <xf numFmtId="0" fontId="83" fillId="0" borderId="0" xfId="0" applyFont="1" applyAlignment="1" applyProtection="1">
      <alignment/>
      <protection/>
    </xf>
    <xf numFmtId="0" fontId="85" fillId="33" borderId="0" xfId="0" applyFont="1" applyFill="1" applyBorder="1" applyAlignment="1">
      <alignment wrapText="1"/>
    </xf>
    <xf numFmtId="0" fontId="79" fillId="33" borderId="0" xfId="0" applyFont="1" applyFill="1" applyAlignment="1">
      <alignment horizontal="right" wrapText="1"/>
    </xf>
    <xf numFmtId="0" fontId="81" fillId="0" borderId="12" xfId="0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top" wrapText="1"/>
    </xf>
    <xf numFmtId="0" fontId="78" fillId="33" borderId="0" xfId="0" applyFont="1" applyFill="1" applyBorder="1" applyAlignment="1">
      <alignment horizontal="center" vertical="top" wrapText="1"/>
    </xf>
    <xf numFmtId="0" fontId="79" fillId="33" borderId="0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81" fillId="33" borderId="0" xfId="0" applyFont="1" applyFill="1" applyBorder="1" applyAlignment="1" applyProtection="1">
      <alignment wrapText="1"/>
      <protection/>
    </xf>
    <xf numFmtId="0" fontId="86" fillId="0" borderId="0" xfId="0" applyFont="1" applyBorder="1" applyAlignment="1" applyProtection="1">
      <alignment wrapText="1"/>
      <protection/>
    </xf>
    <xf numFmtId="0" fontId="78" fillId="33" borderId="0" xfId="0" applyFont="1" applyFill="1" applyBorder="1" applyAlignment="1" applyProtection="1">
      <alignment wrapText="1"/>
      <protection/>
    </xf>
    <xf numFmtId="0" fontId="79" fillId="33" borderId="0" xfId="0" applyFont="1" applyFill="1" applyBorder="1" applyAlignment="1" applyProtection="1">
      <alignment horizontal="center" vertical="top" wrapText="1"/>
      <protection/>
    </xf>
    <xf numFmtId="49" fontId="83" fillId="0" borderId="12" xfId="0" applyNumberFormat="1" applyFont="1" applyBorder="1" applyAlignment="1" applyProtection="1">
      <alignment horizontal="center" wrapText="1"/>
      <protection/>
    </xf>
    <xf numFmtId="0" fontId="81" fillId="33" borderId="0" xfId="0" applyFont="1" applyFill="1" applyBorder="1" applyAlignment="1" applyProtection="1">
      <alignment horizontal="center" vertical="top" wrapText="1"/>
      <protection/>
    </xf>
    <xf numFmtId="0" fontId="87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vertical="top"/>
    </xf>
    <xf numFmtId="0" fontId="83" fillId="0" borderId="0" xfId="0" applyFont="1" applyAlignment="1">
      <alignment vertical="top" wrapText="1"/>
    </xf>
    <xf numFmtId="0" fontId="87" fillId="0" borderId="0" xfId="0" applyFont="1" applyAlignment="1">
      <alignment vertical="top"/>
    </xf>
    <xf numFmtId="0" fontId="81" fillId="0" borderId="0" xfId="0" applyFont="1" applyAlignment="1">
      <alignment horizontal="right" wrapText="1"/>
    </xf>
    <xf numFmtId="0" fontId="81" fillId="0" borderId="0" xfId="0" applyFont="1" applyAlignment="1">
      <alignment vertical="top" wrapText="1"/>
    </xf>
    <xf numFmtId="0" fontId="83" fillId="33" borderId="14" xfId="0" applyFont="1" applyFill="1" applyBorder="1" applyAlignment="1" applyProtection="1">
      <alignment horizontal="center" vertical="top" wrapText="1"/>
      <protection/>
    </xf>
    <xf numFmtId="0" fontId="78" fillId="34" borderId="12" xfId="0" applyFont="1" applyFill="1" applyBorder="1" applyAlignment="1" applyProtection="1">
      <alignment horizontal="center" wrapText="1"/>
      <protection/>
    </xf>
    <xf numFmtId="0" fontId="76" fillId="33" borderId="0" xfId="0" applyFont="1" applyFill="1" applyAlignment="1" applyProtection="1">
      <alignment vertical="top"/>
      <protection/>
    </xf>
    <xf numFmtId="0" fontId="81" fillId="33" borderId="0" xfId="0" applyFont="1" applyFill="1" applyAlignment="1" applyProtection="1">
      <alignment vertical="top"/>
      <protection/>
    </xf>
    <xf numFmtId="0" fontId="88" fillId="0" borderId="0" xfId="0" applyFont="1" applyAlignment="1">
      <alignment/>
    </xf>
    <xf numFmtId="0" fontId="89" fillId="33" borderId="12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89" fillId="33" borderId="12" xfId="0" applyFont="1" applyFill="1" applyBorder="1" applyAlignment="1">
      <alignment horizontal="center" wrapText="1"/>
    </xf>
    <xf numFmtId="0" fontId="89" fillId="0" borderId="12" xfId="0" applyFont="1" applyBorder="1" applyAlignment="1">
      <alignment horizontal="center" vertical="top" wrapText="1"/>
    </xf>
    <xf numFmtId="0" fontId="90" fillId="0" borderId="0" xfId="0" applyFont="1" applyAlignment="1">
      <alignment/>
    </xf>
    <xf numFmtId="0" fontId="83" fillId="0" borderId="12" xfId="0" applyFont="1" applyFill="1" applyBorder="1" applyAlignment="1">
      <alignment horizontal="center" vertical="top" wrapText="1"/>
    </xf>
    <xf numFmtId="0" fontId="91" fillId="33" borderId="12" xfId="0" applyFont="1" applyFill="1" applyBorder="1" applyAlignment="1" applyProtection="1">
      <alignment vertical="top" wrapText="1"/>
      <protection/>
    </xf>
    <xf numFmtId="0" fontId="92" fillId="0" borderId="0" xfId="0" applyFont="1" applyAlignment="1">
      <alignment/>
    </xf>
    <xf numFmtId="0" fontId="89" fillId="33" borderId="12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79" fillId="33" borderId="0" xfId="0" applyFont="1" applyFill="1" applyAlignment="1">
      <alignment/>
    </xf>
    <xf numFmtId="0" fontId="89" fillId="33" borderId="15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top" wrapText="1"/>
    </xf>
    <xf numFmtId="0" fontId="83" fillId="33" borderId="0" xfId="0" applyFont="1" applyFill="1" applyBorder="1" applyAlignment="1">
      <alignment horizontal="center" vertical="top" wrapText="1"/>
    </xf>
    <xf numFmtId="0" fontId="8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right" wrapText="1"/>
    </xf>
    <xf numFmtId="0" fontId="93" fillId="33" borderId="12" xfId="0" applyFont="1" applyFill="1" applyBorder="1" applyAlignment="1">
      <alignment horizontal="center" vertical="top" wrapText="1"/>
    </xf>
    <xf numFmtId="0" fontId="94" fillId="33" borderId="12" xfId="0" applyFont="1" applyFill="1" applyBorder="1" applyAlignment="1">
      <alignment horizontal="center" vertical="top" wrapText="1"/>
    </xf>
    <xf numFmtId="0" fontId="89" fillId="0" borderId="12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top" wrapText="1"/>
    </xf>
    <xf numFmtId="0" fontId="79" fillId="33" borderId="11" xfId="0" applyFont="1" applyFill="1" applyBorder="1" applyAlignment="1">
      <alignment horizontal="center" vertical="top" wrapText="1"/>
    </xf>
    <xf numFmtId="0" fontId="95" fillId="0" borderId="12" xfId="0" applyFont="1" applyBorder="1" applyAlignment="1">
      <alignment horizontal="center" vertical="top" wrapText="1"/>
    </xf>
    <xf numFmtId="0" fontId="89" fillId="0" borderId="0" xfId="0" applyFont="1" applyAlignment="1">
      <alignment vertical="center"/>
    </xf>
    <xf numFmtId="0" fontId="83" fillId="33" borderId="16" xfId="0" applyFont="1" applyFill="1" applyBorder="1" applyAlignment="1">
      <alignment horizontal="center" vertical="top" wrapText="1"/>
    </xf>
    <xf numFmtId="0" fontId="83" fillId="33" borderId="17" xfId="0" applyFont="1" applyFill="1" applyBorder="1" applyAlignment="1">
      <alignment horizontal="center" vertical="top" wrapText="1"/>
    </xf>
    <xf numFmtId="0" fontId="81" fillId="33" borderId="0" xfId="0" applyFont="1" applyFill="1" applyBorder="1" applyAlignment="1">
      <alignment vertical="top" wrapText="1"/>
    </xf>
    <xf numFmtId="14" fontId="78" fillId="34" borderId="12" xfId="0" applyNumberFormat="1" applyFont="1" applyFill="1" applyBorder="1" applyAlignment="1" applyProtection="1">
      <alignment horizontal="center" wrapText="1"/>
      <protection/>
    </xf>
    <xf numFmtId="14" fontId="78" fillId="34" borderId="12" xfId="0" applyNumberFormat="1" applyFont="1" applyFill="1" applyBorder="1" applyAlignment="1">
      <alignment horizontal="center" wrapText="1"/>
    </xf>
    <xf numFmtId="0" fontId="81" fillId="33" borderId="0" xfId="0" applyFont="1" applyFill="1" applyAlignment="1">
      <alignment/>
    </xf>
    <xf numFmtId="0" fontId="83" fillId="33" borderId="0" xfId="0" applyFont="1" applyFill="1" applyAlignment="1" applyProtection="1">
      <alignment/>
      <protection/>
    </xf>
    <xf numFmtId="0" fontId="88" fillId="33" borderId="0" xfId="0" applyFont="1" applyFill="1" applyAlignment="1" applyProtection="1">
      <alignment/>
      <protection/>
    </xf>
    <xf numFmtId="0" fontId="79" fillId="33" borderId="0" xfId="0" applyFont="1" applyFill="1" applyAlignment="1" applyProtection="1">
      <alignment/>
      <protection/>
    </xf>
    <xf numFmtId="0" fontId="79" fillId="33" borderId="0" xfId="0" applyFont="1" applyFill="1" applyAlignment="1" applyProtection="1">
      <alignment horizontal="right" wrapText="1"/>
      <protection/>
    </xf>
    <xf numFmtId="0" fontId="79" fillId="0" borderId="0" xfId="0" applyFont="1" applyAlignment="1">
      <alignment horizontal="right" wrapText="1"/>
    </xf>
    <xf numFmtId="0" fontId="79" fillId="33" borderId="0" xfId="0" applyFont="1" applyFill="1" applyAlignment="1" applyProtection="1">
      <alignment wrapText="1"/>
      <protection/>
    </xf>
    <xf numFmtId="0" fontId="79" fillId="33" borderId="0" xfId="0" applyFont="1" applyFill="1" applyAlignment="1" applyProtection="1">
      <alignment horizontal="right"/>
      <protection/>
    </xf>
    <xf numFmtId="0" fontId="81" fillId="0" borderId="12" xfId="0" applyFont="1" applyBorder="1" applyAlignment="1" applyProtection="1">
      <alignment horizontal="left" vertical="top" wrapText="1"/>
      <protection/>
    </xf>
    <xf numFmtId="0" fontId="89" fillId="0" borderId="12" xfId="0" applyFont="1" applyBorder="1" applyAlignment="1" applyProtection="1">
      <alignment horizontal="center" vertical="center" wrapText="1"/>
      <protection/>
    </xf>
    <xf numFmtId="0" fontId="83" fillId="0" borderId="12" xfId="0" applyFont="1" applyBorder="1" applyAlignment="1" applyProtection="1">
      <alignment horizontal="left" vertical="top" wrapText="1"/>
      <protection/>
    </xf>
    <xf numFmtId="0" fontId="89" fillId="33" borderId="12" xfId="0" applyFont="1" applyFill="1" applyBorder="1" applyAlignment="1" applyProtection="1">
      <alignment horizontal="center" vertical="center" wrapText="1"/>
      <protection/>
    </xf>
    <xf numFmtId="0" fontId="95" fillId="33" borderId="12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>
      <alignment horizontal="left" wrapText="1"/>
    </xf>
    <xf numFmtId="0" fontId="81" fillId="0" borderId="0" xfId="0" applyFont="1" applyAlignment="1" applyProtection="1">
      <alignment horizontal="left" vertical="top" wrapText="1"/>
      <protection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wrapText="1"/>
    </xf>
    <xf numFmtId="0" fontId="81" fillId="0" borderId="0" xfId="0" applyFont="1" applyAlignment="1">
      <alignment wrapText="1"/>
    </xf>
    <xf numFmtId="0" fontId="96" fillId="0" borderId="0" xfId="0" applyFont="1" applyAlignment="1">
      <alignment/>
    </xf>
    <xf numFmtId="0" fontId="78" fillId="0" borderId="0" xfId="0" applyFont="1" applyAlignment="1" applyProtection="1">
      <alignment/>
      <protection/>
    </xf>
    <xf numFmtId="0" fontId="78" fillId="34" borderId="10" xfId="0" applyFont="1" applyFill="1" applyBorder="1" applyAlignment="1">
      <alignment horizontal="center" wrapText="1"/>
    </xf>
    <xf numFmtId="0" fontId="78" fillId="33" borderId="12" xfId="0" applyFont="1" applyFill="1" applyBorder="1" applyAlignment="1">
      <alignment horizontal="justify" vertical="top" wrapText="1"/>
    </xf>
    <xf numFmtId="0" fontId="97" fillId="33" borderId="12" xfId="0" applyFont="1" applyFill="1" applyBorder="1" applyAlignment="1">
      <alignment horizontal="center" wrapText="1"/>
    </xf>
    <xf numFmtId="0" fontId="78" fillId="0" borderId="0" xfId="0" applyFont="1" applyAlignment="1" applyProtection="1">
      <alignment horizontal="left"/>
      <protection/>
    </xf>
    <xf numFmtId="170" fontId="81" fillId="34" borderId="12" xfId="0" applyNumberFormat="1" applyFont="1" applyFill="1" applyBorder="1" applyAlignment="1" applyProtection="1">
      <alignment wrapText="1"/>
      <protection/>
    </xf>
    <xf numFmtId="0" fontId="98" fillId="0" borderId="12" xfId="0" applyFont="1" applyBorder="1" applyAlignment="1" applyProtection="1">
      <alignment horizontal="left" vertical="top" wrapText="1"/>
      <protection/>
    </xf>
    <xf numFmtId="0" fontId="99" fillId="0" borderId="12" xfId="0" applyFont="1" applyBorder="1" applyAlignment="1" applyProtection="1">
      <alignment horizontal="left" vertical="top" wrapText="1"/>
      <protection/>
    </xf>
    <xf numFmtId="0" fontId="89" fillId="0" borderId="16" xfId="0" applyFont="1" applyBorder="1" applyAlignment="1" applyProtection="1">
      <alignment horizontal="center" vertical="center" wrapText="1"/>
      <protection/>
    </xf>
    <xf numFmtId="49" fontId="89" fillId="33" borderId="12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vertical="center"/>
      <protection/>
    </xf>
    <xf numFmtId="0" fontId="89" fillId="0" borderId="0" xfId="0" applyFont="1" applyAlignment="1">
      <alignment horizontal="center" vertical="center"/>
    </xf>
    <xf numFmtId="0" fontId="78" fillId="0" borderId="0" xfId="0" applyFont="1" applyAlignment="1">
      <alignment horizontal="left"/>
    </xf>
    <xf numFmtId="0" fontId="96" fillId="0" borderId="0" xfId="0" applyFont="1" applyAlignment="1">
      <alignment wrapText="1"/>
    </xf>
    <xf numFmtId="0" fontId="81" fillId="37" borderId="0" xfId="0" applyFont="1" applyFill="1" applyBorder="1" applyAlignment="1">
      <alignment horizontal="right" vertical="top" wrapText="1"/>
    </xf>
    <xf numFmtId="0" fontId="83" fillId="37" borderId="11" xfId="0" applyFont="1" applyFill="1" applyBorder="1" applyAlignment="1">
      <alignment horizontal="center" vertical="top" wrapText="1"/>
    </xf>
    <xf numFmtId="0" fontId="78" fillId="37" borderId="11" xfId="0" applyFont="1" applyFill="1" applyBorder="1" applyAlignment="1">
      <alignment vertical="top" wrapText="1"/>
    </xf>
    <xf numFmtId="0" fontId="78" fillId="9" borderId="11" xfId="0" applyFont="1" applyFill="1" applyBorder="1" applyAlignment="1">
      <alignment vertical="top" wrapText="1"/>
    </xf>
    <xf numFmtId="0" fontId="78" fillId="34" borderId="11" xfId="0" applyFont="1" applyFill="1" applyBorder="1" applyAlignment="1">
      <alignment vertical="top" wrapText="1"/>
    </xf>
    <xf numFmtId="0" fontId="83" fillId="37" borderId="0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 vertical="top"/>
    </xf>
    <xf numFmtId="0" fontId="81" fillId="33" borderId="12" xfId="0" applyFont="1" applyFill="1" applyBorder="1" applyAlignment="1">
      <alignment horizontal="right" vertical="top" wrapText="1"/>
    </xf>
    <xf numFmtId="0" fontId="83" fillId="33" borderId="18" xfId="0" applyFont="1" applyFill="1" applyBorder="1" applyAlignment="1">
      <alignment horizontal="center" wrapText="1"/>
    </xf>
    <xf numFmtId="0" fontId="99" fillId="33" borderId="12" xfId="0" applyFont="1" applyFill="1" applyBorder="1" applyAlignment="1">
      <alignment horizontal="left" vertical="center" wrapText="1" indent="4"/>
    </xf>
    <xf numFmtId="0" fontId="81" fillId="33" borderId="12" xfId="0" applyFont="1" applyFill="1" applyBorder="1" applyAlignment="1">
      <alignment horizontal="left" wrapText="1" indent="1"/>
    </xf>
    <xf numFmtId="0" fontId="99" fillId="33" borderId="12" xfId="0" applyFont="1" applyFill="1" applyBorder="1" applyAlignment="1">
      <alignment horizontal="left" wrapText="1" indent="3"/>
    </xf>
    <xf numFmtId="0" fontId="95" fillId="33" borderId="12" xfId="0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100" fillId="33" borderId="12" xfId="0" applyFont="1" applyFill="1" applyBorder="1" applyAlignment="1">
      <alignment vertical="top" wrapText="1"/>
    </xf>
    <xf numFmtId="0" fontId="95" fillId="33" borderId="12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left" vertical="top" wrapText="1" indent="1"/>
    </xf>
    <xf numFmtId="0" fontId="91" fillId="0" borderId="0" xfId="0" applyFont="1" applyAlignment="1">
      <alignment/>
    </xf>
    <xf numFmtId="0" fontId="81" fillId="33" borderId="0" xfId="0" applyFont="1" applyFill="1" applyBorder="1" applyAlignment="1">
      <alignment horizontal="right" vertical="top" wrapText="1"/>
    </xf>
    <xf numFmtId="0" fontId="83" fillId="33" borderId="0" xfId="0" applyFont="1" applyFill="1" applyBorder="1" applyAlignment="1">
      <alignment horizontal="center" wrapText="1"/>
    </xf>
    <xf numFmtId="2" fontId="81" fillId="34" borderId="12" xfId="0" applyNumberFormat="1" applyFont="1" applyFill="1" applyBorder="1" applyAlignment="1" applyProtection="1">
      <alignment vertical="top" wrapText="1"/>
      <protection/>
    </xf>
    <xf numFmtId="2" fontId="78" fillId="33" borderId="12" xfId="0" applyNumberFormat="1" applyFont="1" applyFill="1" applyBorder="1" applyAlignment="1" applyProtection="1">
      <alignment wrapText="1"/>
      <protection/>
    </xf>
    <xf numFmtId="2" fontId="78" fillId="34" borderId="12" xfId="0" applyNumberFormat="1" applyFont="1" applyFill="1" applyBorder="1" applyAlignment="1" applyProtection="1">
      <alignment wrapText="1"/>
      <protection locked="0"/>
    </xf>
    <xf numFmtId="2" fontId="78" fillId="34" borderId="12" xfId="0" applyNumberFormat="1" applyFont="1" applyFill="1" applyBorder="1" applyAlignment="1" applyProtection="1">
      <alignment wrapText="1"/>
      <protection/>
    </xf>
    <xf numFmtId="2" fontId="78" fillId="34" borderId="12" xfId="0" applyNumberFormat="1" applyFont="1" applyFill="1" applyBorder="1" applyAlignment="1" applyProtection="1">
      <alignment vertical="top" wrapText="1"/>
      <protection/>
    </xf>
    <xf numFmtId="2" fontId="78" fillId="0" borderId="12" xfId="0" applyNumberFormat="1" applyFont="1" applyBorder="1" applyAlignment="1" applyProtection="1">
      <alignment horizontal="center" wrapText="1"/>
      <protection/>
    </xf>
    <xf numFmtId="2" fontId="78" fillId="33" borderId="12" xfId="0" applyNumberFormat="1" applyFont="1" applyFill="1" applyBorder="1" applyAlignment="1" applyProtection="1">
      <alignment vertical="top" wrapText="1"/>
      <protection/>
    </xf>
    <xf numFmtId="2" fontId="81" fillId="33" borderId="12" xfId="0" applyNumberFormat="1" applyFont="1" applyFill="1" applyBorder="1" applyAlignment="1">
      <alignment vertical="top" wrapText="1"/>
    </xf>
    <xf numFmtId="0" fontId="83" fillId="33" borderId="12" xfId="0" applyFont="1" applyFill="1" applyBorder="1" applyAlignment="1">
      <alignment vertical="top" wrapText="1"/>
    </xf>
    <xf numFmtId="2" fontId="83" fillId="33" borderId="12" xfId="0" applyNumberFormat="1" applyFont="1" applyFill="1" applyBorder="1" applyAlignment="1">
      <alignment vertical="top" wrapText="1"/>
    </xf>
    <xf numFmtId="2" fontId="83" fillId="34" borderId="12" xfId="0" applyNumberFormat="1" applyFont="1" applyFill="1" applyBorder="1" applyAlignment="1">
      <alignment horizontal="center" vertical="top" wrapText="1"/>
    </xf>
    <xf numFmtId="2" fontId="78" fillId="33" borderId="12" xfId="0" applyNumberFormat="1" applyFont="1" applyFill="1" applyBorder="1" applyAlignment="1">
      <alignment vertical="top" wrapText="1"/>
    </xf>
    <xf numFmtId="0" fontId="81" fillId="33" borderId="12" xfId="0" applyFont="1" applyFill="1" applyBorder="1" applyAlignment="1">
      <alignment horizontal="center" wrapText="1"/>
    </xf>
    <xf numFmtId="0" fontId="79" fillId="33" borderId="12" xfId="0" applyFont="1" applyFill="1" applyBorder="1" applyAlignment="1">
      <alignment horizontal="center" wrapText="1"/>
    </xf>
    <xf numFmtId="0" fontId="83" fillId="34" borderId="12" xfId="0" applyFont="1" applyFill="1" applyBorder="1" applyAlignment="1">
      <alignment vertical="top" wrapText="1"/>
    </xf>
    <xf numFmtId="0" fontId="101" fillId="33" borderId="0" xfId="0" applyFont="1" applyFill="1" applyBorder="1" applyAlignment="1">
      <alignment vertical="top" wrapText="1"/>
    </xf>
    <xf numFmtId="0" fontId="89" fillId="33" borderId="12" xfId="0" applyFont="1" applyFill="1" applyBorder="1" applyAlignment="1">
      <alignment vertical="top" wrapText="1"/>
    </xf>
    <xf numFmtId="0" fontId="79" fillId="33" borderId="12" xfId="0" applyFont="1" applyFill="1" applyBorder="1" applyAlignment="1">
      <alignment horizontal="left" wrapText="1" indent="2"/>
    </xf>
    <xf numFmtId="0" fontId="7" fillId="33" borderId="1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center" wrapText="1"/>
    </xf>
    <xf numFmtId="2" fontId="83" fillId="34" borderId="12" xfId="0" applyNumberFormat="1" applyFont="1" applyFill="1" applyBorder="1" applyAlignment="1" applyProtection="1">
      <alignment horizontal="right" wrapText="1"/>
      <protection/>
    </xf>
    <xf numFmtId="0" fontId="78" fillId="33" borderId="12" xfId="0" applyFont="1" applyFill="1" applyBorder="1" applyAlignment="1">
      <alignment horizontal="center" wrapText="1"/>
    </xf>
    <xf numFmtId="0" fontId="81" fillId="33" borderId="12" xfId="0" applyFont="1" applyFill="1" applyBorder="1" applyAlignment="1" applyProtection="1">
      <alignment vertical="top" wrapText="1"/>
      <protection locked="0"/>
    </xf>
    <xf numFmtId="0" fontId="83" fillId="33" borderId="12" xfId="0" applyFont="1" applyFill="1" applyBorder="1" applyAlignment="1" applyProtection="1">
      <alignment horizontal="center" wrapText="1"/>
      <protection locked="0"/>
    </xf>
    <xf numFmtId="0" fontId="81" fillId="33" borderId="12" xfId="0" applyFont="1" applyFill="1" applyBorder="1" applyAlignment="1" applyProtection="1">
      <alignment wrapText="1"/>
      <protection locked="0"/>
    </xf>
    <xf numFmtId="0" fontId="78" fillId="33" borderId="12" xfId="0" applyFont="1" applyFill="1" applyBorder="1" applyAlignment="1" applyProtection="1">
      <alignment wrapText="1"/>
      <protection locked="0"/>
    </xf>
    <xf numFmtId="2" fontId="78" fillId="33" borderId="12" xfId="0" applyNumberFormat="1" applyFont="1" applyFill="1" applyBorder="1" applyAlignment="1" applyProtection="1">
      <alignment wrapText="1"/>
      <protection locked="0"/>
    </xf>
    <xf numFmtId="0" fontId="78" fillId="33" borderId="12" xfId="0" applyFont="1" applyFill="1" applyBorder="1" applyAlignment="1" applyProtection="1">
      <alignment vertical="top" wrapText="1"/>
      <protection locked="0"/>
    </xf>
    <xf numFmtId="0" fontId="78" fillId="33" borderId="12" xfId="0" applyFont="1" applyFill="1" applyBorder="1" applyAlignment="1" applyProtection="1">
      <alignment horizontal="right" wrapText="1"/>
      <protection locked="0"/>
    </xf>
    <xf numFmtId="0" fontId="78" fillId="33" borderId="12" xfId="0" applyFont="1" applyFill="1" applyBorder="1" applyAlignment="1" applyProtection="1">
      <alignment horizontal="center" wrapText="1"/>
      <protection locked="0"/>
    </xf>
    <xf numFmtId="2" fontId="81" fillId="33" borderId="12" xfId="0" applyNumberFormat="1" applyFont="1" applyFill="1" applyBorder="1" applyAlignment="1" applyProtection="1">
      <alignment vertical="top" wrapText="1"/>
      <protection/>
    </xf>
    <xf numFmtId="2" fontId="81" fillId="33" borderId="12" xfId="0" applyNumberFormat="1" applyFont="1" applyFill="1" applyBorder="1" applyAlignment="1">
      <alignment wrapText="1"/>
    </xf>
    <xf numFmtId="0" fontId="81" fillId="33" borderId="12" xfId="0" applyFont="1" applyFill="1" applyBorder="1" applyAlignment="1">
      <alignment horizontal="right" wrapText="1"/>
    </xf>
    <xf numFmtId="0" fontId="97" fillId="33" borderId="12" xfId="0" applyFont="1" applyFill="1" applyBorder="1" applyAlignment="1">
      <alignment vertical="top" wrapText="1"/>
    </xf>
    <xf numFmtId="0" fontId="76" fillId="0" borderId="0" xfId="0" applyFont="1" applyFill="1" applyAlignment="1">
      <alignment horizontal="center" vertical="top" wrapText="1"/>
    </xf>
    <xf numFmtId="0" fontId="79" fillId="0" borderId="0" xfId="0" applyFont="1" applyFill="1" applyAlignment="1">
      <alignment horizontal="center" vertical="top" wrapText="1"/>
    </xf>
    <xf numFmtId="0" fontId="78" fillId="0" borderId="0" xfId="0" applyFont="1" applyFill="1" applyAlignment="1">
      <alignment vertical="top" wrapText="1"/>
    </xf>
    <xf numFmtId="0" fontId="78" fillId="0" borderId="0" xfId="0" applyFont="1" applyFill="1" applyAlignment="1">
      <alignment horizontal="right" wrapText="1"/>
    </xf>
    <xf numFmtId="0" fontId="79" fillId="0" borderId="0" xfId="0" applyFont="1" applyFill="1" applyAlignment="1" applyProtection="1">
      <alignment horizontal="center" vertical="top" wrapText="1"/>
      <protection locked="0"/>
    </xf>
    <xf numFmtId="0" fontId="76" fillId="0" borderId="0" xfId="0" applyFont="1" applyFill="1" applyAlignment="1">
      <alignment horizontal="left" wrapText="1"/>
    </xf>
    <xf numFmtId="0" fontId="83" fillId="33" borderId="12" xfId="0" applyFont="1" applyFill="1" applyBorder="1" applyAlignment="1" applyProtection="1">
      <alignment horizontal="center" vertical="top" wrapText="1"/>
      <protection/>
    </xf>
    <xf numFmtId="0" fontId="81" fillId="33" borderId="12" xfId="0" applyFont="1" applyFill="1" applyBorder="1" applyAlignment="1" applyProtection="1">
      <alignment horizontal="center" vertical="top" wrapText="1"/>
      <protection/>
    </xf>
    <xf numFmtId="0" fontId="76" fillId="34" borderId="10" xfId="0" applyFont="1" applyFill="1" applyBorder="1" applyAlignment="1">
      <alignment horizontal="center" wrapText="1"/>
    </xf>
    <xf numFmtId="0" fontId="79" fillId="33" borderId="0" xfId="0" applyFont="1" applyFill="1" applyAlignment="1" applyProtection="1">
      <alignment wrapText="1"/>
      <protection/>
    </xf>
    <xf numFmtId="0" fontId="79" fillId="33" borderId="0" xfId="0" applyFont="1" applyFill="1" applyAlignment="1" applyProtection="1">
      <alignment horizontal="right" wrapText="1"/>
      <protection/>
    </xf>
    <xf numFmtId="0" fontId="78" fillId="33" borderId="0" xfId="0" applyFont="1" applyFill="1" applyAlignment="1" applyProtection="1">
      <alignment vertical="top" wrapText="1"/>
      <protection/>
    </xf>
    <xf numFmtId="0" fontId="78" fillId="33" borderId="12" xfId="0" applyFont="1" applyFill="1" applyBorder="1" applyAlignment="1" applyProtection="1">
      <alignment wrapText="1"/>
      <protection/>
    </xf>
    <xf numFmtId="0" fontId="76" fillId="33" borderId="0" xfId="0" applyFont="1" applyFill="1" applyAlignment="1" applyProtection="1">
      <alignment wrapText="1"/>
      <protection/>
    </xf>
    <xf numFmtId="0" fontId="100" fillId="0" borderId="0" xfId="0" applyFont="1" applyFill="1" applyAlignment="1">
      <alignment wrapText="1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8" fillId="0" borderId="12" xfId="53" applyFont="1" applyBorder="1" applyAlignment="1">
      <alignment horizontal="center" vertical="top" wrapText="1"/>
      <protection/>
    </xf>
    <xf numFmtId="0" fontId="8" fillId="34" borderId="12" xfId="53" applyFont="1" applyFill="1" applyBorder="1" applyAlignment="1">
      <alignment vertical="top" wrapText="1"/>
      <protection/>
    </xf>
    <xf numFmtId="0" fontId="8" fillId="0" borderId="16" xfId="53" applyFont="1" applyBorder="1" applyAlignment="1">
      <alignment horizontal="left" vertical="top" wrapText="1"/>
      <protection/>
    </xf>
    <xf numFmtId="0" fontId="8" fillId="33" borderId="12" xfId="53" applyFont="1" applyFill="1" applyBorder="1" applyAlignment="1">
      <alignment vertical="top" wrapText="1"/>
      <protection/>
    </xf>
    <xf numFmtId="0" fontId="102" fillId="0" borderId="12" xfId="0" applyFont="1" applyBorder="1" applyAlignment="1">
      <alignment vertical="top" wrapText="1"/>
    </xf>
    <xf numFmtId="0" fontId="76" fillId="0" borderId="12" xfId="0" applyFont="1" applyBorder="1" applyAlignment="1">
      <alignment wrapText="1"/>
    </xf>
    <xf numFmtId="0" fontId="8" fillId="0" borderId="12" xfId="53" applyFont="1" applyBorder="1" applyAlignment="1">
      <alignment horizontal="left" vertical="top" wrapText="1"/>
      <protection/>
    </xf>
    <xf numFmtId="0" fontId="78" fillId="0" borderId="0" xfId="0" applyFont="1" applyFill="1" applyAlignment="1">
      <alignment horizontal="right" wrapText="1"/>
    </xf>
    <xf numFmtId="0" fontId="78" fillId="0" borderId="12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 vertical="top" wrapText="1"/>
    </xf>
    <xf numFmtId="0" fontId="79" fillId="33" borderId="10" xfId="0" applyFont="1" applyFill="1" applyBorder="1" applyAlignment="1">
      <alignment horizontal="center" vertical="top" wrapText="1"/>
    </xf>
    <xf numFmtId="0" fontId="79" fillId="33" borderId="0" xfId="0" applyFont="1" applyFill="1" applyAlignment="1" applyProtection="1">
      <alignment horizontal="right" wrapText="1"/>
      <protection/>
    </xf>
    <xf numFmtId="0" fontId="76" fillId="0" borderId="0" xfId="0" applyFont="1" applyAlignment="1" applyProtection="1">
      <alignment horizontal="left" vertical="top" wrapText="1"/>
      <protection/>
    </xf>
    <xf numFmtId="0" fontId="97" fillId="33" borderId="0" xfId="0" applyFont="1" applyFill="1" applyAlignment="1" applyProtection="1">
      <alignment horizontal="center" wrapText="1"/>
      <protection/>
    </xf>
    <xf numFmtId="0" fontId="78" fillId="33" borderId="0" xfId="0" applyFont="1" applyFill="1" applyAlignment="1" applyProtection="1">
      <alignment vertical="top" wrapText="1"/>
      <protection/>
    </xf>
    <xf numFmtId="0" fontId="78" fillId="0" borderId="0" xfId="0" applyFont="1" applyAlignment="1">
      <alignment vertical="top" wrapText="1"/>
    </xf>
    <xf numFmtId="0" fontId="78" fillId="0" borderId="0" xfId="0" applyFont="1" applyAlignment="1">
      <alignment horizontal="center" vertical="top" wrapText="1"/>
    </xf>
    <xf numFmtId="0" fontId="79" fillId="33" borderId="0" xfId="0" applyFont="1" applyFill="1" applyAlignment="1">
      <alignment horizontal="right" wrapText="1"/>
    </xf>
    <xf numFmtId="0" fontId="81" fillId="33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wrapText="1"/>
    </xf>
    <xf numFmtId="0" fontId="83" fillId="0" borderId="0" xfId="0" applyFont="1" applyAlignment="1">
      <alignment horizontal="justify" wrapText="1"/>
    </xf>
    <xf numFmtId="0" fontId="83" fillId="0" borderId="0" xfId="0" applyFont="1" applyAlignment="1">
      <alignment/>
    </xf>
    <xf numFmtId="0" fontId="81" fillId="33" borderId="12" xfId="0" applyFont="1" applyFill="1" applyBorder="1" applyAlignment="1">
      <alignment horizontal="center" vertical="top" wrapText="1"/>
    </xf>
    <xf numFmtId="0" fontId="79" fillId="33" borderId="0" xfId="0" applyFont="1" applyFill="1" applyAlignment="1">
      <alignment wrapText="1"/>
    </xf>
    <xf numFmtId="0" fontId="76" fillId="0" borderId="0" xfId="0" applyFont="1" applyAlignment="1">
      <alignment horizontal="left" vertical="top" wrapText="1"/>
    </xf>
    <xf numFmtId="0" fontId="83" fillId="0" borderId="12" xfId="0" applyFont="1" applyFill="1" applyBorder="1" applyAlignment="1" applyProtection="1">
      <alignment horizontal="center" vertical="top" wrapText="1"/>
      <protection/>
    </xf>
    <xf numFmtId="0" fontId="97" fillId="33" borderId="0" xfId="0" applyFont="1" applyFill="1" applyAlignment="1" applyProtection="1">
      <alignment horizontal="center" vertical="top" wrapText="1"/>
      <protection/>
    </xf>
    <xf numFmtId="0" fontId="93" fillId="33" borderId="12" xfId="0" applyFont="1" applyFill="1" applyBorder="1" applyAlignment="1" applyProtection="1">
      <alignment horizontal="center" vertical="top" wrapText="1"/>
      <protection/>
    </xf>
    <xf numFmtId="0" fontId="83" fillId="33" borderId="12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78" fillId="33" borderId="12" xfId="0" applyFont="1" applyFill="1" applyBorder="1" applyAlignment="1">
      <alignment horizontal="center" vertical="top" wrapText="1"/>
    </xf>
    <xf numFmtId="0" fontId="83" fillId="33" borderId="15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76" fillId="4" borderId="10" xfId="0" applyFont="1" applyFill="1" applyBorder="1" applyAlignment="1">
      <alignment horizontal="center" wrapText="1"/>
    </xf>
    <xf numFmtId="2" fontId="78" fillId="0" borderId="12" xfId="0" applyNumberFormat="1" applyFont="1" applyFill="1" applyBorder="1" applyAlignment="1" applyProtection="1">
      <alignment horizontal="right" wrapText="1"/>
      <protection/>
    </xf>
    <xf numFmtId="2" fontId="81" fillId="0" borderId="12" xfId="0" applyNumberFormat="1" applyFont="1" applyFill="1" applyBorder="1" applyAlignment="1" applyProtection="1">
      <alignment vertical="top" wrapText="1"/>
      <protection/>
    </xf>
    <xf numFmtId="2" fontId="81" fillId="0" borderId="12" xfId="0" applyNumberFormat="1" applyFont="1" applyFill="1" applyBorder="1" applyAlignment="1" applyProtection="1">
      <alignment horizontal="center" wrapText="1"/>
      <protection/>
    </xf>
    <xf numFmtId="0" fontId="81" fillId="0" borderId="19" xfId="0" applyFont="1" applyFill="1" applyBorder="1" applyAlignment="1">
      <alignment vertical="top" wrapText="1"/>
    </xf>
    <xf numFmtId="0" fontId="83" fillId="0" borderId="19" xfId="0" applyFont="1" applyFill="1" applyBorder="1" applyAlignment="1">
      <alignment vertical="top" wrapText="1"/>
    </xf>
    <xf numFmtId="0" fontId="83" fillId="0" borderId="12" xfId="0" applyFont="1" applyFill="1" applyBorder="1" applyAlignment="1" applyProtection="1">
      <alignment vertical="top" wrapText="1"/>
      <protection locked="0"/>
    </xf>
    <xf numFmtId="0" fontId="83" fillId="0" borderId="20" xfId="0" applyFont="1" applyFill="1" applyBorder="1" applyAlignment="1">
      <alignment vertical="top" wrapText="1"/>
    </xf>
    <xf numFmtId="0" fontId="83" fillId="0" borderId="21" xfId="0" applyFont="1" applyFill="1" applyBorder="1" applyAlignment="1">
      <alignment vertical="top" wrapText="1"/>
    </xf>
    <xf numFmtId="0" fontId="81" fillId="0" borderId="12" xfId="0" applyFont="1" applyFill="1" applyBorder="1" applyAlignment="1" applyProtection="1">
      <alignment vertical="top" wrapText="1"/>
      <protection locked="0"/>
    </xf>
    <xf numFmtId="2" fontId="8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83" fillId="0" borderId="12" xfId="0" applyNumberFormat="1" applyFont="1" applyFill="1" applyBorder="1" applyAlignment="1" applyProtection="1">
      <alignment horizontal="center" vertical="center"/>
      <protection locked="0"/>
    </xf>
    <xf numFmtId="2" fontId="83" fillId="0" borderId="12" xfId="0" applyNumberFormat="1" applyFont="1" applyFill="1" applyBorder="1" applyAlignment="1" applyProtection="1">
      <alignment horizontal="center" vertical="center" wrapText="1"/>
      <protection/>
    </xf>
    <xf numFmtId="2" fontId="85" fillId="0" borderId="12" xfId="0" applyNumberFormat="1" applyFont="1" applyFill="1" applyBorder="1" applyAlignment="1" applyProtection="1">
      <alignment horizontal="center" vertical="center" wrapText="1"/>
      <protection/>
    </xf>
    <xf numFmtId="2" fontId="85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 horizontal="center" vertical="top" wrapText="1"/>
      <protection/>
    </xf>
    <xf numFmtId="0" fontId="78" fillId="0" borderId="0" xfId="0" applyFont="1" applyFill="1" applyAlignment="1" applyProtection="1">
      <alignment wrapText="1"/>
      <protection/>
    </xf>
    <xf numFmtId="0" fontId="76" fillId="0" borderId="0" xfId="0" applyFont="1" applyFill="1" applyAlignment="1" applyProtection="1">
      <alignment wrapText="1"/>
      <protection/>
    </xf>
    <xf numFmtId="0" fontId="81" fillId="0" borderId="10" xfId="0" applyFont="1" applyFill="1" applyBorder="1" applyAlignment="1" applyProtection="1">
      <alignment horizontal="center" wrapText="1"/>
      <protection locked="0"/>
    </xf>
    <xf numFmtId="2" fontId="81" fillId="0" borderId="12" xfId="0" applyNumberFormat="1" applyFont="1" applyFill="1" applyBorder="1" applyAlignment="1" applyProtection="1">
      <alignment wrapText="1"/>
      <protection locked="0"/>
    </xf>
    <xf numFmtId="4" fontId="81" fillId="0" borderId="12" xfId="0" applyNumberFormat="1" applyFont="1" applyFill="1" applyBorder="1" applyAlignment="1" applyProtection="1">
      <alignment wrapText="1"/>
      <protection locked="0"/>
    </xf>
    <xf numFmtId="0" fontId="81" fillId="0" borderId="12" xfId="0" applyFont="1" applyFill="1" applyBorder="1" applyAlignment="1" applyProtection="1">
      <alignment wrapText="1"/>
      <protection/>
    </xf>
    <xf numFmtId="0" fontId="79" fillId="0" borderId="12" xfId="0" applyFont="1" applyFill="1" applyBorder="1" applyAlignment="1" applyProtection="1">
      <alignment horizontal="center" wrapText="1"/>
      <protection/>
    </xf>
    <xf numFmtId="0" fontId="79" fillId="0" borderId="12" xfId="0" applyFont="1" applyFill="1" applyBorder="1" applyAlignment="1" applyProtection="1">
      <alignment horizontal="center" vertical="top" wrapText="1"/>
      <protection/>
    </xf>
    <xf numFmtId="2" fontId="83" fillId="0" borderId="12" xfId="0" applyNumberFormat="1" applyFont="1" applyFill="1" applyBorder="1" applyAlignment="1" applyProtection="1">
      <alignment horizontal="center" wrapText="1"/>
      <protection/>
    </xf>
    <xf numFmtId="2" fontId="83" fillId="4" borderId="12" xfId="0" applyNumberFormat="1" applyFont="1" applyFill="1" applyBorder="1" applyAlignment="1" applyProtection="1">
      <alignment horizontal="center" wrapText="1"/>
      <protection/>
    </xf>
    <xf numFmtId="0" fontId="83" fillId="4" borderId="12" xfId="0" applyFont="1" applyFill="1" applyBorder="1" applyAlignment="1" applyProtection="1">
      <alignment horizontal="center" wrapText="1"/>
      <protection/>
    </xf>
    <xf numFmtId="0" fontId="81" fillId="0" borderId="12" xfId="0" applyFont="1" applyFill="1" applyBorder="1" applyAlignment="1" applyProtection="1">
      <alignment horizontal="left" vertical="top" wrapText="1" indent="2"/>
      <protection/>
    </xf>
    <xf numFmtId="0" fontId="79" fillId="0" borderId="12" xfId="0" applyFont="1" applyFill="1" applyBorder="1" applyAlignment="1" applyProtection="1">
      <alignment wrapText="1"/>
      <protection/>
    </xf>
    <xf numFmtId="0" fontId="79" fillId="0" borderId="12" xfId="0" applyFont="1" applyFill="1" applyBorder="1" applyAlignment="1" applyProtection="1">
      <alignment vertical="top" wrapText="1"/>
      <protection/>
    </xf>
    <xf numFmtId="49" fontId="79" fillId="0" borderId="12" xfId="0" applyNumberFormat="1" applyFont="1" applyFill="1" applyBorder="1" applyAlignment="1" applyProtection="1">
      <alignment wrapText="1"/>
      <protection/>
    </xf>
    <xf numFmtId="2" fontId="83" fillId="0" borderId="12" xfId="0" applyNumberFormat="1" applyFont="1" applyFill="1" applyBorder="1" applyAlignment="1" applyProtection="1">
      <alignment wrapText="1"/>
      <protection/>
    </xf>
    <xf numFmtId="2" fontId="83" fillId="0" borderId="12" xfId="0" applyNumberFormat="1" applyFont="1" applyFill="1" applyBorder="1" applyAlignment="1" applyProtection="1">
      <alignment horizontal="right" wrapText="1"/>
      <protection/>
    </xf>
    <xf numFmtId="2" fontId="5" fillId="0" borderId="12" xfId="0" applyNumberFormat="1" applyFont="1" applyFill="1" applyBorder="1" applyAlignment="1" applyProtection="1">
      <alignment horizontal="center" wrapText="1"/>
      <protection/>
    </xf>
    <xf numFmtId="2" fontId="83" fillId="0" borderId="12" xfId="0" applyNumberFormat="1" applyFont="1" applyFill="1" applyBorder="1" applyAlignment="1" applyProtection="1">
      <alignment/>
      <protection/>
    </xf>
    <xf numFmtId="0" fontId="81" fillId="0" borderId="12" xfId="0" applyFont="1" applyFill="1" applyBorder="1" applyAlignment="1" applyProtection="1">
      <alignment vertical="top" wrapText="1"/>
      <protection/>
    </xf>
    <xf numFmtId="0" fontId="78" fillId="0" borderId="12" xfId="0" applyFont="1" applyFill="1" applyBorder="1" applyAlignment="1" applyProtection="1">
      <alignment vertical="top" wrapText="1"/>
      <protection/>
    </xf>
    <xf numFmtId="2" fontId="83" fillId="0" borderId="12" xfId="0" applyNumberFormat="1" applyFont="1" applyFill="1" applyBorder="1" applyAlignment="1" applyProtection="1">
      <alignment horizontal="center" vertical="top" wrapText="1"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Fill="1" applyBorder="1" applyAlignment="1" applyProtection="1">
      <alignment horizontal="center" vertical="top" wrapText="1"/>
      <protection/>
    </xf>
    <xf numFmtId="0" fontId="79" fillId="0" borderId="0" xfId="0" applyFont="1" applyFill="1" applyBorder="1" applyAlignment="1" applyProtection="1">
      <alignment horizontal="center" vertical="top" wrapText="1"/>
      <protection/>
    </xf>
    <xf numFmtId="0" fontId="83" fillId="0" borderId="12" xfId="0" applyFont="1" applyFill="1" applyBorder="1" applyAlignment="1">
      <alignment vertical="top" wrapText="1"/>
    </xf>
    <xf numFmtId="0" fontId="83" fillId="0" borderId="19" xfId="0" applyFont="1" applyFill="1" applyBorder="1" applyAlignment="1">
      <alignment horizontal="center" vertical="top" wrapText="1"/>
    </xf>
    <xf numFmtId="49" fontId="83" fillId="0" borderId="12" xfId="0" applyNumberFormat="1" applyFont="1" applyFill="1" applyBorder="1" applyAlignment="1">
      <alignment vertical="top" wrapText="1"/>
    </xf>
    <xf numFmtId="2" fontId="83" fillId="0" borderId="12" xfId="0" applyNumberFormat="1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0" fontId="86" fillId="33" borderId="0" xfId="0" applyFont="1" applyFill="1" applyAlignment="1">
      <alignment vertical="top"/>
    </xf>
    <xf numFmtId="0" fontId="81" fillId="0" borderId="10" xfId="0" applyFont="1" applyBorder="1" applyAlignment="1" applyProtection="1">
      <alignment horizontal="center" wrapText="1"/>
      <protection/>
    </xf>
    <xf numFmtId="0" fontId="83" fillId="4" borderId="12" xfId="0" applyFont="1" applyFill="1" applyBorder="1" applyAlignment="1">
      <alignment vertical="top" wrapText="1"/>
    </xf>
    <xf numFmtId="0" fontId="83" fillId="0" borderId="12" xfId="0" applyFont="1" applyFill="1" applyBorder="1" applyAlignment="1">
      <alignment vertical="top"/>
    </xf>
    <xf numFmtId="4" fontId="83" fillId="0" borderId="12" xfId="0" applyNumberFormat="1" applyFont="1" applyFill="1" applyBorder="1" applyAlignment="1">
      <alignment horizontal="right"/>
    </xf>
    <xf numFmtId="2" fontId="83" fillId="0" borderId="12" xfId="0" applyNumberFormat="1" applyFont="1" applyFill="1" applyBorder="1" applyAlignment="1">
      <alignment vertical="top"/>
    </xf>
    <xf numFmtId="4" fontId="83" fillId="0" borderId="12" xfId="0" applyNumberFormat="1" applyFont="1" applyFill="1" applyBorder="1" applyAlignment="1">
      <alignment horizontal="right" vertical="top"/>
    </xf>
    <xf numFmtId="2" fontId="83" fillId="0" borderId="12" xfId="0" applyNumberFormat="1" applyFont="1" applyFill="1" applyBorder="1" applyAlignment="1">
      <alignment vertical="top" wrapText="1"/>
    </xf>
    <xf numFmtId="2" fontId="95" fillId="0" borderId="12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 wrapText="1"/>
    </xf>
    <xf numFmtId="0" fontId="95" fillId="0" borderId="12" xfId="0" applyFont="1" applyFill="1" applyBorder="1" applyAlignment="1">
      <alignment horizontal="center" wrapText="1"/>
    </xf>
    <xf numFmtId="1" fontId="95" fillId="0" borderId="12" xfId="0" applyNumberFormat="1" applyFont="1" applyFill="1" applyBorder="1" applyAlignment="1">
      <alignment horizontal="center" wrapText="1"/>
    </xf>
    <xf numFmtId="0" fontId="83" fillId="0" borderId="12" xfId="0" applyFont="1" applyFill="1" applyBorder="1" applyAlignment="1">
      <alignment horizontal="center" wrapText="1"/>
    </xf>
    <xf numFmtId="1" fontId="83" fillId="0" borderId="12" xfId="0" applyNumberFormat="1" applyFont="1" applyFill="1" applyBorder="1" applyAlignment="1">
      <alignment horizontal="center" wrapText="1"/>
    </xf>
    <xf numFmtId="0" fontId="83" fillId="0" borderId="12" xfId="0" applyFont="1" applyFill="1" applyBorder="1" applyAlignment="1">
      <alignment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34" borderId="12" xfId="0" applyFont="1" applyFill="1" applyBorder="1" applyAlignment="1">
      <alignment horizontal="right" wrapText="1"/>
    </xf>
    <xf numFmtId="1" fontId="100" fillId="34" borderId="12" xfId="0" applyNumberFormat="1" applyFont="1" applyFill="1" applyBorder="1" applyAlignment="1">
      <alignment horizontal="right" wrapText="1"/>
    </xf>
    <xf numFmtId="2" fontId="83" fillId="0" borderId="12" xfId="0" applyNumberFormat="1" applyFont="1" applyFill="1" applyBorder="1" applyAlignment="1">
      <alignment horizontal="right" wrapText="1"/>
    </xf>
    <xf numFmtId="0" fontId="79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right" wrapText="1"/>
    </xf>
    <xf numFmtId="0" fontId="79" fillId="0" borderId="10" xfId="0" applyFont="1" applyFill="1" applyBorder="1" applyAlignment="1">
      <alignment vertical="top" wrapText="1"/>
    </xf>
    <xf numFmtId="0" fontId="76" fillId="0" borderId="10" xfId="0" applyFont="1" applyFill="1" applyBorder="1" applyAlignment="1" applyProtection="1">
      <alignment horizontal="right" wrapText="1"/>
      <protection locked="0"/>
    </xf>
    <xf numFmtId="14" fontId="7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8" fillId="0" borderId="12" xfId="0" applyFont="1" applyFill="1" applyBorder="1" applyAlignment="1" applyProtection="1">
      <alignment horizontal="center" vertical="top" wrapText="1"/>
      <protection locked="0"/>
    </xf>
    <xf numFmtId="49" fontId="78" fillId="0" borderId="12" xfId="0" applyNumberFormat="1" applyFont="1" applyFill="1" applyBorder="1" applyAlignment="1">
      <alignment horizontal="center" wrapText="1"/>
    </xf>
    <xf numFmtId="0" fontId="81" fillId="0" borderId="12" xfId="0" applyFont="1" applyFill="1" applyBorder="1" applyAlignment="1" applyProtection="1">
      <alignment wrapText="1"/>
      <protection locked="0"/>
    </xf>
    <xf numFmtId="172" fontId="81" fillId="0" borderId="12" xfId="0" applyNumberFormat="1" applyFont="1" applyFill="1" applyBorder="1" applyAlignment="1" applyProtection="1">
      <alignment wrapText="1"/>
      <protection locked="0"/>
    </xf>
    <xf numFmtId="0" fontId="78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6" fillId="0" borderId="0" xfId="0" applyFont="1" applyBorder="1" applyAlignment="1">
      <alignment/>
    </xf>
    <xf numFmtId="0" fontId="76" fillId="33" borderId="10" xfId="0" applyFont="1" applyFill="1" applyBorder="1" applyAlignment="1" applyProtection="1">
      <alignment horizontal="center" wrapText="1"/>
      <protection/>
    </xf>
    <xf numFmtId="0" fontId="76" fillId="33" borderId="10" xfId="0" applyFont="1" applyFill="1" applyBorder="1" applyAlignment="1" applyProtection="1">
      <alignment wrapText="1"/>
      <protection/>
    </xf>
    <xf numFmtId="0" fontId="102" fillId="0" borderId="12" xfId="0" applyFont="1" applyBorder="1" applyAlignment="1">
      <alignment vertical="top"/>
    </xf>
    <xf numFmtId="0" fontId="100" fillId="33" borderId="12" xfId="0" applyFont="1" applyFill="1" applyBorder="1" applyAlignment="1" applyProtection="1">
      <alignment horizontal="center" vertical="top" wrapText="1"/>
      <protection/>
    </xf>
    <xf numFmtId="0" fontId="100" fillId="0" borderId="12" xfId="0" applyFont="1" applyBorder="1" applyAlignment="1">
      <alignment horizontal="center" vertical="center"/>
    </xf>
    <xf numFmtId="0" fontId="76" fillId="33" borderId="12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Alignment="1">
      <alignment vertical="top" wrapText="1"/>
    </xf>
    <xf numFmtId="0" fontId="76" fillId="33" borderId="12" xfId="0" applyFont="1" applyFill="1" applyBorder="1" applyAlignment="1" applyProtection="1">
      <alignment horizontal="center" vertical="top" wrapText="1"/>
      <protection locked="0"/>
    </xf>
    <xf numFmtId="0" fontId="76" fillId="0" borderId="22" xfId="0" applyFont="1" applyBorder="1" applyAlignment="1">
      <alignment vertical="top" wrapText="1"/>
    </xf>
    <xf numFmtId="0" fontId="76" fillId="0" borderId="23" xfId="0" applyFont="1" applyBorder="1" applyAlignment="1">
      <alignment vertical="top" wrapText="1"/>
    </xf>
    <xf numFmtId="0" fontId="76" fillId="0" borderId="24" xfId="0" applyFont="1" applyBorder="1" applyAlignment="1">
      <alignment wrapText="1"/>
    </xf>
    <xf numFmtId="0" fontId="78" fillId="33" borderId="12" xfId="0" applyFont="1" applyFill="1" applyBorder="1" applyAlignment="1" applyProtection="1">
      <alignment horizontal="left" vertical="top" wrapText="1"/>
      <protection locked="0"/>
    </xf>
    <xf numFmtId="0" fontId="78" fillId="33" borderId="12" xfId="0" applyFont="1" applyFill="1" applyBorder="1" applyAlignment="1" applyProtection="1">
      <alignment horizontal="center" vertical="top" wrapText="1"/>
      <protection locked="0"/>
    </xf>
    <xf numFmtId="0" fontId="76" fillId="33" borderId="14" xfId="0" applyFont="1" applyFill="1" applyBorder="1" applyAlignment="1" applyProtection="1">
      <alignment horizontal="left" vertical="top" wrapText="1"/>
      <protection locked="0"/>
    </xf>
    <xf numFmtId="0" fontId="81" fillId="33" borderId="12" xfId="0" applyFont="1" applyFill="1" applyBorder="1" applyAlignment="1" applyProtection="1">
      <alignment horizontal="center" vertical="top" wrapText="1"/>
      <protection locked="0"/>
    </xf>
    <xf numFmtId="0" fontId="76" fillId="0" borderId="25" xfId="0" applyFont="1" applyBorder="1" applyAlignment="1">
      <alignment vertical="top" wrapText="1"/>
    </xf>
    <xf numFmtId="0" fontId="81" fillId="33" borderId="18" xfId="0" applyFont="1" applyFill="1" applyBorder="1" applyAlignment="1" applyProtection="1">
      <alignment horizontal="left" vertical="top" wrapText="1"/>
      <protection locked="0"/>
    </xf>
    <xf numFmtId="0" fontId="81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14" fontId="7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81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1" fontId="81" fillId="0" borderId="12" xfId="0" applyNumberFormat="1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center" textRotation="90" wrapText="1"/>
    </xf>
    <xf numFmtId="1" fontId="81" fillId="0" borderId="12" xfId="0" applyNumberFormat="1" applyFont="1" applyFill="1" applyBorder="1" applyAlignment="1" applyProtection="1">
      <alignment horizontal="center" wrapText="1"/>
      <protection/>
    </xf>
    <xf numFmtId="1" fontId="81" fillId="0" borderId="12" xfId="0" applyNumberFormat="1" applyFont="1" applyFill="1" applyBorder="1" applyAlignment="1" applyProtection="1">
      <alignment wrapText="1"/>
      <protection/>
    </xf>
    <xf numFmtId="0" fontId="81" fillId="33" borderId="12" xfId="0" applyFont="1" applyFill="1" applyBorder="1" applyAlignment="1" applyProtection="1">
      <alignment horizontal="left" vertical="top" wrapText="1"/>
      <protection locked="0"/>
    </xf>
    <xf numFmtId="14" fontId="81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102" fillId="0" borderId="12" xfId="0" applyFont="1" applyBorder="1" applyAlignment="1">
      <alignment horizontal="left" vertical="top" wrapText="1"/>
    </xf>
    <xf numFmtId="0" fontId="79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81" fillId="33" borderId="17" xfId="0" applyFont="1" applyFill="1" applyBorder="1" applyAlignment="1">
      <alignment vertical="top" wrapText="1"/>
    </xf>
    <xf numFmtId="0" fontId="81" fillId="0" borderId="10" xfId="0" applyFont="1" applyFill="1" applyBorder="1" applyAlignment="1" applyProtection="1">
      <alignment horizontal="left" wrapText="1"/>
      <protection locked="0"/>
    </xf>
    <xf numFmtId="0" fontId="86" fillId="0" borderId="10" xfId="0" applyFont="1" applyFill="1" applyBorder="1" applyAlignment="1" applyProtection="1">
      <alignment wrapText="1"/>
      <protection locked="0"/>
    </xf>
    <xf numFmtId="0" fontId="100" fillId="33" borderId="0" xfId="0" applyFont="1" applyFill="1" applyAlignment="1">
      <alignment wrapText="1"/>
    </xf>
    <xf numFmtId="0" fontId="76" fillId="0" borderId="0" xfId="0" applyFont="1" applyFill="1" applyAlignment="1">
      <alignment horizontal="left" wrapText="1"/>
    </xf>
    <xf numFmtId="0" fontId="81" fillId="33" borderId="10" xfId="0" applyFont="1" applyFill="1" applyBorder="1" applyAlignment="1">
      <alignment vertical="top" wrapText="1"/>
    </xf>
    <xf numFmtId="0" fontId="100" fillId="33" borderId="0" xfId="0" applyFont="1" applyFill="1" applyAlignment="1">
      <alignment vertical="top" wrapText="1"/>
    </xf>
    <xf numFmtId="0" fontId="78" fillId="0" borderId="10" xfId="0" applyFont="1" applyFill="1" applyBorder="1" applyAlignment="1">
      <alignment horizontal="left" wrapText="1"/>
    </xf>
    <xf numFmtId="0" fontId="89" fillId="0" borderId="10" xfId="0" applyFont="1" applyFill="1" applyBorder="1" applyAlignment="1">
      <alignment horizontal="left" wrapText="1"/>
    </xf>
    <xf numFmtId="0" fontId="97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right" wrapText="1"/>
    </xf>
    <xf numFmtId="0" fontId="78" fillId="0" borderId="12" xfId="0" applyFont="1" applyFill="1" applyBorder="1" applyAlignment="1">
      <alignment horizontal="center" vertical="top" wrapText="1"/>
    </xf>
    <xf numFmtId="0" fontId="102" fillId="0" borderId="0" xfId="0" applyFont="1" applyFill="1" applyAlignment="1">
      <alignment horizontal="center" wrapText="1"/>
    </xf>
    <xf numFmtId="0" fontId="78" fillId="0" borderId="0" xfId="0" applyFont="1" applyFill="1" applyAlignment="1">
      <alignment vertical="top" wrapText="1"/>
    </xf>
    <xf numFmtId="0" fontId="81" fillId="0" borderId="11" xfId="0" applyFont="1" applyFill="1" applyBorder="1" applyAlignment="1">
      <alignment horizontal="center" wrapText="1"/>
    </xf>
    <xf numFmtId="0" fontId="81" fillId="0" borderId="0" xfId="0" applyFont="1" applyFill="1" applyAlignment="1">
      <alignment horizontal="center" wrapText="1"/>
    </xf>
    <xf numFmtId="49" fontId="97" fillId="0" borderId="17" xfId="0" applyNumberFormat="1" applyFont="1" applyFill="1" applyBorder="1" applyAlignment="1">
      <alignment horizontal="center" wrapText="1"/>
    </xf>
    <xf numFmtId="0" fontId="76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76" fillId="0" borderId="0" xfId="0" applyFont="1" applyFill="1" applyAlignment="1">
      <alignment horizontal="center" vertical="top" wrapText="1"/>
    </xf>
    <xf numFmtId="0" fontId="79" fillId="0" borderId="10" xfId="0" applyFont="1" applyFill="1" applyBorder="1" applyAlignment="1" applyProtection="1">
      <alignment horizontal="center" wrapText="1"/>
      <protection locked="0"/>
    </xf>
    <xf numFmtId="0" fontId="79" fillId="0" borderId="0" xfId="0" applyFont="1" applyFill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top" wrapText="1"/>
    </xf>
    <xf numFmtId="0" fontId="97" fillId="0" borderId="0" xfId="0" applyFont="1" applyAlignment="1" applyProtection="1">
      <alignment horizontal="center" wrapText="1"/>
      <protection/>
    </xf>
    <xf numFmtId="0" fontId="81" fillId="33" borderId="12" xfId="0" applyFont="1" applyFill="1" applyBorder="1" applyAlignment="1" applyProtection="1">
      <alignment horizontal="center" vertical="top" wrapText="1"/>
      <protection/>
    </xf>
    <xf numFmtId="0" fontId="79" fillId="33" borderId="0" xfId="0" applyFont="1" applyFill="1" applyAlignment="1" applyProtection="1">
      <alignment horizontal="left" wrapText="1"/>
      <protection/>
    </xf>
    <xf numFmtId="0" fontId="79" fillId="33" borderId="0" xfId="0" applyFont="1" applyFill="1" applyAlignment="1" applyProtection="1">
      <alignment wrapText="1"/>
      <protection/>
    </xf>
    <xf numFmtId="0" fontId="81" fillId="34" borderId="17" xfId="0" applyFont="1" applyFill="1" applyBorder="1" applyAlignment="1" applyProtection="1">
      <alignment horizontal="left" wrapText="1"/>
      <protection/>
    </xf>
    <xf numFmtId="0" fontId="83" fillId="33" borderId="12" xfId="0" applyFont="1" applyFill="1" applyBorder="1" applyAlignment="1" applyProtection="1">
      <alignment horizontal="center" vertical="top" wrapText="1"/>
      <protection/>
    </xf>
    <xf numFmtId="0" fontId="97" fillId="0" borderId="0" xfId="0" applyFont="1" applyFill="1" applyAlignment="1" applyProtection="1">
      <alignment horizontal="center" wrapText="1"/>
      <protection/>
    </xf>
    <xf numFmtId="0" fontId="81" fillId="0" borderId="0" xfId="0" applyFont="1" applyAlignment="1" applyProtection="1">
      <alignment horizontal="left" wrapText="1"/>
      <protection/>
    </xf>
    <xf numFmtId="0" fontId="81" fillId="34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78" fillId="0" borderId="10" xfId="0" applyFont="1" applyFill="1" applyBorder="1" applyAlignment="1" applyProtection="1">
      <alignment horizontal="left" wrapText="1"/>
      <protection locked="0"/>
    </xf>
    <xf numFmtId="0" fontId="96" fillId="0" borderId="10" xfId="0" applyFont="1" applyFill="1" applyBorder="1" applyAlignment="1" applyProtection="1">
      <alignment wrapText="1"/>
      <protection locked="0"/>
    </xf>
    <xf numFmtId="0" fontId="78" fillId="0" borderId="10" xfId="0" applyFont="1" applyFill="1" applyBorder="1" applyAlignment="1" applyProtection="1">
      <alignment horizontal="center" wrapText="1"/>
      <protection locked="0"/>
    </xf>
    <xf numFmtId="0" fontId="79" fillId="33" borderId="0" xfId="0" applyFont="1" applyFill="1" applyAlignment="1" applyProtection="1">
      <alignment horizontal="right" wrapText="1"/>
      <protection/>
    </xf>
    <xf numFmtId="0" fontId="79" fillId="33" borderId="26" xfId="0" applyFont="1" applyFill="1" applyBorder="1" applyAlignment="1" applyProtection="1">
      <alignment horizontal="right" wrapText="1"/>
      <protection/>
    </xf>
    <xf numFmtId="0" fontId="100" fillId="33" borderId="0" xfId="0" applyFont="1" applyFill="1" applyAlignment="1" applyProtection="1">
      <alignment wrapText="1"/>
      <protection/>
    </xf>
    <xf numFmtId="0" fontId="79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6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79" fillId="0" borderId="11" xfId="0" applyFont="1" applyBorder="1" applyAlignment="1">
      <alignment horizontal="center" vertical="top" wrapText="1"/>
    </xf>
    <xf numFmtId="0" fontId="78" fillId="0" borderId="10" xfId="0" applyFont="1" applyFill="1" applyBorder="1" applyAlignment="1" applyProtection="1">
      <alignment wrapText="1"/>
      <protection locked="0"/>
    </xf>
    <xf numFmtId="0" fontId="76" fillId="0" borderId="0" xfId="0" applyFont="1" applyAlignment="1" applyProtection="1">
      <alignment horizontal="left" vertical="top" wrapText="1"/>
      <protection locked="0"/>
    </xf>
    <xf numFmtId="0" fontId="78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 wrapText="1"/>
      <protection/>
    </xf>
    <xf numFmtId="0" fontId="77" fillId="0" borderId="0" xfId="0" applyFont="1" applyAlignment="1" applyProtection="1">
      <alignment horizontal="left"/>
      <protection/>
    </xf>
    <xf numFmtId="0" fontId="97" fillId="0" borderId="0" xfId="0" applyFont="1" applyFill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81" fillId="34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9" fillId="0" borderId="0" xfId="0" applyFont="1" applyBorder="1" applyAlignment="1" applyProtection="1">
      <alignment horizontal="center" vertical="top" wrapText="1"/>
      <protection/>
    </xf>
    <xf numFmtId="0" fontId="78" fillId="33" borderId="10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79" fillId="0" borderId="11" xfId="0" applyFont="1" applyBorder="1" applyAlignment="1" applyProtection="1">
      <alignment horizontal="center" vertical="top" wrapText="1"/>
      <protection/>
    </xf>
    <xf numFmtId="0" fontId="79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6" fillId="0" borderId="0" xfId="0" applyFont="1" applyAlignment="1" applyProtection="1">
      <alignment horizontal="left" vertical="top" wrapText="1"/>
      <protection/>
    </xf>
    <xf numFmtId="0" fontId="78" fillId="34" borderId="16" xfId="0" applyFont="1" applyFill="1" applyBorder="1" applyAlignment="1" applyProtection="1">
      <alignment horizontal="center" wrapText="1"/>
      <protection/>
    </xf>
    <xf numFmtId="0" fontId="78" fillId="34" borderId="15" xfId="0" applyFont="1" applyFill="1" applyBorder="1" applyAlignment="1" applyProtection="1">
      <alignment horizontal="center" wrapText="1"/>
      <protection/>
    </xf>
    <xf numFmtId="0" fontId="78" fillId="33" borderId="16" xfId="0" applyFont="1" applyFill="1" applyBorder="1" applyAlignment="1" applyProtection="1">
      <alignment wrapText="1"/>
      <protection/>
    </xf>
    <xf numFmtId="0" fontId="78" fillId="33" borderId="15" xfId="0" applyFont="1" applyFill="1" applyBorder="1" applyAlignment="1" applyProtection="1">
      <alignment wrapText="1"/>
      <protection/>
    </xf>
    <xf numFmtId="0" fontId="78" fillId="33" borderId="16" xfId="0" applyFont="1" applyFill="1" applyBorder="1" applyAlignment="1" applyProtection="1">
      <alignment horizontal="center" vertical="top" wrapText="1"/>
      <protection/>
    </xf>
    <xf numFmtId="0" fontId="78" fillId="33" borderId="15" xfId="0" applyFont="1" applyFill="1" applyBorder="1" applyAlignment="1" applyProtection="1">
      <alignment horizontal="center" vertical="top" wrapText="1"/>
      <protection/>
    </xf>
    <xf numFmtId="14" fontId="78" fillId="34" borderId="16" xfId="0" applyNumberFormat="1" applyFont="1" applyFill="1" applyBorder="1" applyAlignment="1" applyProtection="1">
      <alignment horizontal="center" wrapText="1"/>
      <protection/>
    </xf>
    <xf numFmtId="0" fontId="81" fillId="33" borderId="14" xfId="0" applyFont="1" applyFill="1" applyBorder="1" applyAlignment="1" applyProtection="1">
      <alignment horizontal="center" vertical="top" wrapText="1"/>
      <protection/>
    </xf>
    <xf numFmtId="0" fontId="81" fillId="33" borderId="27" xfId="0" applyFont="1" applyFill="1" applyBorder="1" applyAlignment="1" applyProtection="1">
      <alignment horizontal="center" vertical="top" wrapText="1"/>
      <protection/>
    </xf>
    <xf numFmtId="0" fontId="81" fillId="33" borderId="18" xfId="0" applyFont="1" applyFill="1" applyBorder="1" applyAlignment="1" applyProtection="1">
      <alignment horizontal="center" vertical="top" wrapText="1"/>
      <protection/>
    </xf>
    <xf numFmtId="0" fontId="97" fillId="33" borderId="0" xfId="0" applyFont="1" applyFill="1" applyAlignment="1" applyProtection="1">
      <alignment horizontal="center" wrapText="1"/>
      <protection/>
    </xf>
    <xf numFmtId="0" fontId="91" fillId="33" borderId="0" xfId="0" applyFont="1" applyFill="1" applyAlignment="1" applyProtection="1">
      <alignment horizontal="center" wrapText="1"/>
      <protection/>
    </xf>
    <xf numFmtId="0" fontId="91" fillId="0" borderId="0" xfId="0" applyFont="1" applyAlignment="1" applyProtection="1">
      <alignment horizontal="center" wrapText="1"/>
      <protection/>
    </xf>
    <xf numFmtId="0" fontId="78" fillId="0" borderId="0" xfId="0" applyFont="1" applyAlignment="1" applyProtection="1">
      <alignment horizontal="left"/>
      <protection/>
    </xf>
    <xf numFmtId="0" fontId="76" fillId="33" borderId="0" xfId="0" applyFont="1" applyFill="1" applyAlignment="1" applyProtection="1">
      <alignment horizontal="right" wrapText="1"/>
      <protection/>
    </xf>
    <xf numFmtId="0" fontId="0" fillId="0" borderId="26" xfId="0" applyBorder="1" applyAlignment="1" applyProtection="1">
      <alignment/>
      <protection/>
    </xf>
    <xf numFmtId="0" fontId="88" fillId="0" borderId="0" xfId="0" applyFont="1" applyAlignment="1" applyProtection="1">
      <alignment horizontal="right" wrapText="1"/>
      <protection/>
    </xf>
    <xf numFmtId="0" fontId="88" fillId="0" borderId="26" xfId="0" applyFont="1" applyBorder="1" applyAlignment="1" applyProtection="1">
      <alignment horizontal="right" wrapText="1"/>
      <protection/>
    </xf>
    <xf numFmtId="0" fontId="76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8" fillId="34" borderId="16" xfId="0" applyNumberFormat="1" applyFont="1" applyFill="1" applyBorder="1" applyAlignment="1" applyProtection="1">
      <alignment horizontal="center" wrapText="1"/>
      <protection/>
    </xf>
    <xf numFmtId="0" fontId="0" fillId="0" borderId="17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78" fillId="34" borderId="17" xfId="0" applyNumberFormat="1" applyFont="1" applyFill="1" applyBorder="1" applyAlignment="1" applyProtection="1">
      <alignment horizontal="center" wrapText="1"/>
      <protection/>
    </xf>
    <xf numFmtId="0" fontId="78" fillId="34" borderId="15" xfId="0" applyNumberFormat="1" applyFont="1" applyFill="1" applyBorder="1" applyAlignment="1" applyProtection="1">
      <alignment horizontal="center" wrapText="1"/>
      <protection/>
    </xf>
    <xf numFmtId="0" fontId="78" fillId="33" borderId="12" xfId="0" applyNumberFormat="1" applyFont="1" applyFill="1" applyBorder="1" applyAlignment="1" applyProtection="1">
      <alignment vertical="top" wrapText="1"/>
      <protection/>
    </xf>
    <xf numFmtId="0" fontId="88" fillId="0" borderId="26" xfId="0" applyFont="1" applyBorder="1" applyAlignment="1" applyProtection="1">
      <alignment/>
      <protection/>
    </xf>
    <xf numFmtId="0" fontId="81" fillId="34" borderId="17" xfId="0" applyFont="1" applyFill="1" applyBorder="1" applyAlignment="1" applyProtection="1">
      <alignment wrapText="1"/>
      <protection/>
    </xf>
    <xf numFmtId="0" fontId="78" fillId="33" borderId="0" xfId="0" applyFont="1" applyFill="1" applyAlignment="1" applyProtection="1">
      <alignment vertical="top" wrapText="1"/>
      <protection/>
    </xf>
    <xf numFmtId="0" fontId="76" fillId="34" borderId="10" xfId="0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0" fontId="78" fillId="33" borderId="0" xfId="0" applyFont="1" applyFill="1" applyAlignment="1" applyProtection="1">
      <alignment horizontal="center" vertical="top" wrapText="1"/>
      <protection/>
    </xf>
    <xf numFmtId="0" fontId="97" fillId="33" borderId="0" xfId="0" applyFont="1" applyFill="1" applyAlignment="1" applyProtection="1">
      <alignment horizontal="left" wrapText="1"/>
      <protection/>
    </xf>
    <xf numFmtId="0" fontId="83" fillId="0" borderId="0" xfId="0" applyFont="1" applyAlignment="1" applyProtection="1">
      <alignment horizontal="justify" wrapText="1"/>
      <protection/>
    </xf>
    <xf numFmtId="0" fontId="83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center" vertical="top" wrapText="1"/>
      <protection/>
    </xf>
    <xf numFmtId="0" fontId="78" fillId="33" borderId="17" xfId="0" applyFont="1" applyFill="1" applyBorder="1" applyAlignment="1" applyProtection="1">
      <alignment horizontal="center" vertical="top" wrapText="1"/>
      <protection/>
    </xf>
    <xf numFmtId="14" fontId="78" fillId="34" borderId="16" xfId="0" applyNumberFormat="1" applyFont="1" applyFill="1" applyBorder="1" applyAlignment="1" applyProtection="1">
      <alignment horizontal="center" vertical="top" wrapText="1"/>
      <protection/>
    </xf>
    <xf numFmtId="0" fontId="78" fillId="34" borderId="17" xfId="0" applyFont="1" applyFill="1" applyBorder="1" applyAlignment="1" applyProtection="1">
      <alignment horizontal="center" vertical="top" wrapText="1"/>
      <protection/>
    </xf>
    <xf numFmtId="0" fontId="78" fillId="34" borderId="15" xfId="0" applyFont="1" applyFill="1" applyBorder="1" applyAlignment="1" applyProtection="1">
      <alignment horizontal="center" vertical="top" wrapText="1"/>
      <protection/>
    </xf>
    <xf numFmtId="0" fontId="78" fillId="34" borderId="16" xfId="0" applyFont="1" applyFill="1" applyBorder="1" applyAlignment="1" applyProtection="1">
      <alignment horizontal="center" vertical="top" wrapText="1"/>
      <protection/>
    </xf>
    <xf numFmtId="0" fontId="88" fillId="0" borderId="26" xfId="0" applyFont="1" applyBorder="1" applyAlignment="1">
      <alignment horizontal="right" wrapText="1"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81" fillId="33" borderId="0" xfId="0" applyFont="1" applyFill="1" applyAlignment="1" applyProtection="1">
      <alignment wrapText="1"/>
      <protection/>
    </xf>
    <xf numFmtId="0" fontId="83" fillId="33" borderId="14" xfId="0" applyFont="1" applyFill="1" applyBorder="1" applyAlignment="1" applyProtection="1">
      <alignment horizontal="center" vertical="top" wrapText="1"/>
      <protection/>
    </xf>
    <xf numFmtId="0" fontId="83" fillId="33" borderId="27" xfId="0" applyFont="1" applyFill="1" applyBorder="1" applyAlignment="1" applyProtection="1">
      <alignment horizontal="center" vertical="top" wrapText="1"/>
      <protection/>
    </xf>
    <xf numFmtId="0" fontId="83" fillId="33" borderId="18" xfId="0" applyFont="1" applyFill="1" applyBorder="1" applyAlignment="1" applyProtection="1">
      <alignment horizontal="center" vertical="top" wrapText="1"/>
      <protection/>
    </xf>
    <xf numFmtId="0" fontId="78" fillId="33" borderId="12" xfId="0" applyFont="1" applyFill="1" applyBorder="1" applyAlignment="1" applyProtection="1">
      <alignment wrapText="1"/>
      <protection/>
    </xf>
    <xf numFmtId="0" fontId="81" fillId="33" borderId="28" xfId="0" applyFont="1" applyFill="1" applyBorder="1" applyAlignment="1" applyProtection="1">
      <alignment horizontal="center" vertical="top" wrapText="1"/>
      <protection/>
    </xf>
    <xf numFmtId="0" fontId="81" fillId="33" borderId="29" xfId="0" applyFont="1" applyFill="1" applyBorder="1" applyAlignment="1" applyProtection="1">
      <alignment horizontal="center" vertical="top" wrapText="1"/>
      <protection/>
    </xf>
    <xf numFmtId="0" fontId="81" fillId="33" borderId="30" xfId="0" applyFont="1" applyFill="1" applyBorder="1" applyAlignment="1" applyProtection="1">
      <alignment horizontal="center" vertical="top" wrapText="1"/>
      <protection/>
    </xf>
    <xf numFmtId="0" fontId="81" fillId="33" borderId="13" xfId="0" applyFont="1" applyFill="1" applyBorder="1" applyAlignment="1" applyProtection="1">
      <alignment horizontal="center" vertical="top" wrapText="1"/>
      <protection/>
    </xf>
    <xf numFmtId="0" fontId="89" fillId="33" borderId="0" xfId="0" applyFont="1" applyFill="1" applyAlignment="1" applyProtection="1">
      <alignment wrapText="1"/>
      <protection/>
    </xf>
    <xf numFmtId="0" fontId="90" fillId="0" borderId="0" xfId="0" applyFont="1" applyAlignment="1" applyProtection="1">
      <alignment wrapText="1"/>
      <protection/>
    </xf>
    <xf numFmtId="0" fontId="88" fillId="0" borderId="0" xfId="0" applyFont="1" applyAlignment="1" applyProtection="1">
      <alignment wrapText="1"/>
      <protection/>
    </xf>
    <xf numFmtId="2" fontId="77" fillId="0" borderId="0" xfId="0" applyNumberFormat="1" applyFont="1" applyAlignment="1" applyProtection="1">
      <alignment horizontal="left" wrapText="1"/>
      <protection/>
    </xf>
    <xf numFmtId="0" fontId="79" fillId="0" borderId="0" xfId="0" applyFont="1" applyAlignment="1">
      <alignment horizontal="right" wrapText="1"/>
    </xf>
    <xf numFmtId="0" fontId="79" fillId="0" borderId="26" xfId="0" applyFont="1" applyBorder="1" applyAlignment="1">
      <alignment horizontal="right" wrapText="1"/>
    </xf>
    <xf numFmtId="0" fontId="83" fillId="0" borderId="14" xfId="0" applyFont="1" applyBorder="1" applyAlignment="1">
      <alignment horizontal="center" vertical="top" wrapText="1"/>
    </xf>
    <xf numFmtId="0" fontId="83" fillId="0" borderId="27" xfId="0" applyFont="1" applyBorder="1" applyAlignment="1">
      <alignment horizontal="center" vertical="top" wrapText="1"/>
    </xf>
    <xf numFmtId="0" fontId="79" fillId="0" borderId="14" xfId="0" applyFont="1" applyBorder="1" applyAlignment="1">
      <alignment horizontal="center" vertical="top" wrapText="1"/>
    </xf>
    <xf numFmtId="0" fontId="79" fillId="0" borderId="18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center" vertical="top" wrapText="1"/>
    </xf>
    <xf numFmtId="0" fontId="91" fillId="0" borderId="0" xfId="0" applyFont="1" applyAlignment="1">
      <alignment horizontal="center" wrapText="1"/>
    </xf>
    <xf numFmtId="0" fontId="79" fillId="0" borderId="0" xfId="0" applyFont="1" applyAlignment="1">
      <alignment wrapText="1"/>
    </xf>
    <xf numFmtId="0" fontId="81" fillId="34" borderId="17" xfId="0" applyFont="1" applyFill="1" applyBorder="1" applyAlignment="1">
      <alignment wrapText="1"/>
    </xf>
    <xf numFmtId="0" fontId="81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78" fillId="34" borderId="12" xfId="0" applyFont="1" applyFill="1" applyBorder="1" applyAlignment="1">
      <alignment horizontal="center" vertical="top" wrapText="1"/>
    </xf>
    <xf numFmtId="0" fontId="78" fillId="0" borderId="12" xfId="0" applyFont="1" applyBorder="1" applyAlignment="1">
      <alignment horizontal="center" wrapText="1"/>
    </xf>
    <xf numFmtId="0" fontId="97" fillId="0" borderId="0" xfId="0" applyFont="1" applyAlignment="1">
      <alignment horizontal="center" wrapText="1"/>
    </xf>
    <xf numFmtId="0" fontId="78" fillId="0" borderId="12" xfId="0" applyFont="1" applyBorder="1" applyAlignment="1">
      <alignment horizontal="center" vertical="top" wrapText="1"/>
    </xf>
    <xf numFmtId="14" fontId="78" fillId="34" borderId="12" xfId="0" applyNumberFormat="1" applyFont="1" applyFill="1" applyBorder="1" applyAlignment="1">
      <alignment horizontal="center" vertical="top" wrapText="1"/>
    </xf>
    <xf numFmtId="0" fontId="100" fillId="0" borderId="0" xfId="0" applyFont="1" applyAlignment="1">
      <alignment wrapText="1"/>
    </xf>
    <xf numFmtId="0" fontId="78" fillId="0" borderId="0" xfId="0" applyFont="1" applyAlignment="1">
      <alignment vertical="top" wrapText="1"/>
    </xf>
    <xf numFmtId="0" fontId="97" fillId="0" borderId="0" xfId="0" applyFont="1" applyAlignment="1">
      <alignment horizontal="left" wrapText="1"/>
    </xf>
    <xf numFmtId="0" fontId="78" fillId="0" borderId="0" xfId="0" applyFont="1" applyAlignment="1">
      <alignment horizontal="center" vertical="top" wrapText="1"/>
    </xf>
    <xf numFmtId="0" fontId="81" fillId="34" borderId="0" xfId="0" applyFont="1" applyFill="1" applyBorder="1" applyAlignment="1">
      <alignment wrapText="1"/>
    </xf>
    <xf numFmtId="0" fontId="83" fillId="0" borderId="0" xfId="0" applyFont="1" applyAlignment="1">
      <alignment wrapText="1"/>
    </xf>
    <xf numFmtId="0" fontId="81" fillId="0" borderId="14" xfId="0" applyFont="1" applyBorder="1" applyAlignment="1">
      <alignment horizontal="center" vertical="top" wrapText="1"/>
    </xf>
    <xf numFmtId="0" fontId="81" fillId="0" borderId="18" xfId="0" applyFont="1" applyBorder="1" applyAlignment="1">
      <alignment horizontal="center" vertical="top" wrapText="1"/>
    </xf>
    <xf numFmtId="0" fontId="81" fillId="0" borderId="28" xfId="0" applyFont="1" applyBorder="1" applyAlignment="1">
      <alignment horizontal="center" vertical="top" wrapText="1"/>
    </xf>
    <xf numFmtId="0" fontId="81" fillId="0" borderId="29" xfId="0" applyFont="1" applyBorder="1" applyAlignment="1">
      <alignment horizontal="center" vertical="top" wrapText="1"/>
    </xf>
    <xf numFmtId="0" fontId="81" fillId="0" borderId="31" xfId="0" applyFont="1" applyBorder="1" applyAlignment="1">
      <alignment horizontal="center" vertical="top" wrapText="1"/>
    </xf>
    <xf numFmtId="0" fontId="81" fillId="0" borderId="26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1" fillId="0" borderId="11" xfId="0" applyFont="1" applyBorder="1" applyAlignment="1">
      <alignment horizontal="center" vertical="top" wrapText="1"/>
    </xf>
    <xf numFmtId="0" fontId="81" fillId="0" borderId="3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10" xfId="0" applyFont="1" applyFill="1" applyBorder="1" applyAlignment="1" applyProtection="1">
      <alignment horizontal="center" wrapText="1"/>
      <protection/>
    </xf>
    <xf numFmtId="0" fontId="86" fillId="0" borderId="10" xfId="0" applyFont="1" applyFill="1" applyBorder="1" applyAlignment="1" applyProtection="1">
      <alignment horizontal="center" wrapText="1"/>
      <protection/>
    </xf>
    <xf numFmtId="0" fontId="86" fillId="0" borderId="10" xfId="0" applyFont="1" applyFill="1" applyBorder="1" applyAlignment="1" applyProtection="1">
      <alignment/>
      <protection/>
    </xf>
    <xf numFmtId="0" fontId="79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81" fillId="0" borderId="0" xfId="0" applyFont="1" applyFill="1" applyAlignment="1" applyProtection="1">
      <alignment horizontal="left" vertical="top" wrapText="1"/>
      <protection/>
    </xf>
    <xf numFmtId="0" fontId="83" fillId="0" borderId="0" xfId="0" applyFont="1" applyAlignment="1" applyProtection="1">
      <alignment horizontal="justify" vertical="center"/>
      <protection/>
    </xf>
    <xf numFmtId="0" fontId="81" fillId="0" borderId="0" xfId="0" applyFont="1" applyFill="1" applyAlignment="1" applyProtection="1">
      <alignment horizontal="left" wrapText="1"/>
      <protection/>
    </xf>
    <xf numFmtId="0" fontId="79" fillId="0" borderId="0" xfId="0" applyFont="1" applyFill="1" applyAlignment="1" applyProtection="1">
      <alignment horizontal="center" vertical="top" wrapText="1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83" fillId="0" borderId="12" xfId="0" applyFont="1" applyBorder="1" applyAlignment="1" applyProtection="1">
      <alignment horizontal="center" vertical="top" wrapText="1"/>
      <protection/>
    </xf>
    <xf numFmtId="0" fontId="81" fillId="0" borderId="12" xfId="0" applyFont="1" applyBorder="1" applyAlignment="1" applyProtection="1">
      <alignment horizontal="center" vertical="top" wrapText="1"/>
      <protection/>
    </xf>
    <xf numFmtId="0" fontId="91" fillId="0" borderId="10" xfId="0" applyFont="1" applyBorder="1" applyAlignment="1" applyProtection="1">
      <alignment horizontal="center" wrapText="1"/>
      <protection/>
    </xf>
    <xf numFmtId="0" fontId="79" fillId="0" borderId="12" xfId="0" applyFont="1" applyBorder="1" applyAlignment="1" applyProtection="1">
      <alignment horizontal="center" vertical="top" wrapText="1"/>
      <protection/>
    </xf>
    <xf numFmtId="0" fontId="81" fillId="0" borderId="12" xfId="0" applyFont="1" applyBorder="1" applyAlignment="1" applyProtection="1">
      <alignment horizontal="center" wrapText="1"/>
      <protection/>
    </xf>
    <xf numFmtId="0" fontId="81" fillId="0" borderId="12" xfId="0" applyFont="1" applyFill="1" applyBorder="1" applyAlignment="1" applyProtection="1">
      <alignment wrapText="1"/>
      <protection locked="0"/>
    </xf>
    <xf numFmtId="0" fontId="81" fillId="33" borderId="16" xfId="0" applyFont="1" applyFill="1" applyBorder="1" applyAlignment="1">
      <alignment horizontal="center" wrapText="1"/>
    </xf>
    <xf numFmtId="0" fontId="81" fillId="33" borderId="15" xfId="0" applyFont="1" applyFill="1" applyBorder="1" applyAlignment="1">
      <alignment horizontal="center" wrapText="1"/>
    </xf>
    <xf numFmtId="0" fontId="81" fillId="33" borderId="10" xfId="0" applyFont="1" applyFill="1" applyBorder="1" applyAlignment="1" applyProtection="1">
      <alignment horizontal="center" wrapText="1"/>
      <protection/>
    </xf>
    <xf numFmtId="0" fontId="81" fillId="34" borderId="10" xfId="0" applyFont="1" applyFill="1" applyBorder="1" applyAlignment="1" applyProtection="1">
      <alignment horizontal="center" wrapText="1"/>
      <protection/>
    </xf>
    <xf numFmtId="0" fontId="81" fillId="34" borderId="0" xfId="0" applyFont="1" applyFill="1" applyBorder="1" applyAlignment="1">
      <alignment horizontal="left" wrapText="1"/>
    </xf>
    <xf numFmtId="0" fontId="81" fillId="34" borderId="10" xfId="0" applyFont="1" applyFill="1" applyBorder="1" applyAlignment="1">
      <alignment horizontal="left" wrapText="1"/>
    </xf>
    <xf numFmtId="0" fontId="79" fillId="33" borderId="0" xfId="0" applyFont="1" applyFill="1" applyAlignment="1">
      <alignment horizontal="right" wrapText="1"/>
    </xf>
    <xf numFmtId="0" fontId="81" fillId="34" borderId="17" xfId="0" applyFont="1" applyFill="1" applyBorder="1" applyAlignment="1">
      <alignment horizontal="left" wrapText="1"/>
    </xf>
    <xf numFmtId="0" fontId="81" fillId="33" borderId="16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right" wrapText="1"/>
    </xf>
    <xf numFmtId="0" fontId="83" fillId="33" borderId="26" xfId="0" applyFont="1" applyFill="1" applyBorder="1" applyAlignment="1">
      <alignment horizontal="right" wrapText="1"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97" fillId="33" borderId="0" xfId="0" applyFont="1" applyFill="1" applyAlignment="1">
      <alignment horizontal="center" wrapText="1"/>
    </xf>
    <xf numFmtId="0" fontId="83" fillId="0" borderId="0" xfId="0" applyFont="1" applyAlignment="1">
      <alignment horizontal="justify" wrapText="1"/>
    </xf>
    <xf numFmtId="0" fontId="81" fillId="33" borderId="14" xfId="0" applyFont="1" applyFill="1" applyBorder="1" applyAlignment="1">
      <alignment horizontal="center" vertical="top" wrapText="1"/>
    </xf>
    <xf numFmtId="0" fontId="81" fillId="33" borderId="18" xfId="0" applyFont="1" applyFill="1" applyBorder="1" applyAlignment="1">
      <alignment horizontal="center" vertical="top" wrapText="1"/>
    </xf>
    <xf numFmtId="0" fontId="81" fillId="33" borderId="28" xfId="0" applyFont="1" applyFill="1" applyBorder="1" applyAlignment="1">
      <alignment horizontal="center" vertical="top" wrapText="1"/>
    </xf>
    <xf numFmtId="0" fontId="81" fillId="33" borderId="29" xfId="0" applyFont="1" applyFill="1" applyBorder="1" applyAlignment="1">
      <alignment horizontal="center" vertical="top" wrapText="1"/>
    </xf>
    <xf numFmtId="0" fontId="81" fillId="33" borderId="30" xfId="0" applyFont="1" applyFill="1" applyBorder="1" applyAlignment="1">
      <alignment horizontal="center" vertical="top" wrapText="1"/>
    </xf>
    <xf numFmtId="0" fontId="81" fillId="33" borderId="13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left" wrapText="1"/>
    </xf>
    <xf numFmtId="0" fontId="79" fillId="33" borderId="0" xfId="0" applyFont="1" applyFill="1" applyAlignment="1">
      <alignment wrapText="1"/>
    </xf>
    <xf numFmtId="0" fontId="78" fillId="33" borderId="16" xfId="0" applyFont="1" applyFill="1" applyBorder="1" applyAlignment="1">
      <alignment horizontal="center" wrapText="1"/>
    </xf>
    <xf numFmtId="0" fontId="78" fillId="33" borderId="15" xfId="0" applyFont="1" applyFill="1" applyBorder="1" applyAlignment="1">
      <alignment horizontal="center" wrapText="1"/>
    </xf>
    <xf numFmtId="0" fontId="81" fillId="0" borderId="0" xfId="0" applyFont="1" applyAlignment="1">
      <alignment horizontal="left" vertical="top" wrapText="1"/>
    </xf>
    <xf numFmtId="0" fontId="81" fillId="33" borderId="16" xfId="0" applyFont="1" applyFill="1" applyBorder="1" applyAlignment="1">
      <alignment horizontal="center" vertical="top" wrapText="1"/>
    </xf>
    <xf numFmtId="0" fontId="81" fillId="33" borderId="17" xfId="0" applyFont="1" applyFill="1" applyBorder="1" applyAlignment="1">
      <alignment horizontal="center" vertical="top" wrapText="1"/>
    </xf>
    <xf numFmtId="0" fontId="81" fillId="33" borderId="15" xfId="0" applyFont="1" applyFill="1" applyBorder="1" applyAlignment="1">
      <alignment horizontal="center" vertical="top" wrapText="1"/>
    </xf>
    <xf numFmtId="0" fontId="79" fillId="33" borderId="0" xfId="0" applyFont="1" applyFill="1" applyAlignment="1">
      <alignment horizontal="left" wrapText="1"/>
    </xf>
    <xf numFmtId="0" fontId="83" fillId="33" borderId="14" xfId="0" applyFont="1" applyFill="1" applyBorder="1" applyAlignment="1">
      <alignment horizontal="center" vertical="top" wrapText="1"/>
    </xf>
    <xf numFmtId="0" fontId="83" fillId="33" borderId="18" xfId="0" applyFont="1" applyFill="1" applyBorder="1" applyAlignment="1">
      <alignment horizontal="center" vertical="top" wrapText="1"/>
    </xf>
    <xf numFmtId="0" fontId="76" fillId="33" borderId="0" xfId="0" applyFont="1" applyFill="1" applyAlignment="1" applyProtection="1">
      <alignment wrapText="1"/>
      <protection/>
    </xf>
    <xf numFmtId="0" fontId="81" fillId="0" borderId="0" xfId="0" applyFont="1" applyAlignment="1" applyProtection="1">
      <alignment wrapText="1"/>
      <protection/>
    </xf>
    <xf numFmtId="0" fontId="81" fillId="0" borderId="10" xfId="0" applyFont="1" applyBorder="1" applyAlignment="1" applyProtection="1">
      <alignment horizontal="center" wrapText="1"/>
      <protection/>
    </xf>
    <xf numFmtId="0" fontId="79" fillId="0" borderId="16" xfId="0" applyFont="1" applyFill="1" applyBorder="1" applyAlignment="1" applyProtection="1">
      <alignment horizontal="right" vertical="top" wrapText="1"/>
      <protection/>
    </xf>
    <xf numFmtId="0" fontId="79" fillId="0" borderId="15" xfId="0" applyFont="1" applyFill="1" applyBorder="1" applyAlignment="1" applyProtection="1">
      <alignment horizontal="right" vertical="top" wrapText="1"/>
      <protection/>
    </xf>
    <xf numFmtId="0" fontId="83" fillId="33" borderId="16" xfId="0" applyFont="1" applyFill="1" applyBorder="1" applyAlignment="1" applyProtection="1">
      <alignment horizontal="center" vertical="top" wrapText="1"/>
      <protection/>
    </xf>
    <xf numFmtId="0" fontId="83" fillId="33" borderId="17" xfId="0" applyFont="1" applyFill="1" applyBorder="1" applyAlignment="1" applyProtection="1">
      <alignment horizontal="center" vertical="top" wrapText="1"/>
      <protection/>
    </xf>
    <xf numFmtId="0" fontId="83" fillId="33" borderId="15" xfId="0" applyFont="1" applyFill="1" applyBorder="1" applyAlignment="1" applyProtection="1">
      <alignment horizontal="center" vertical="top" wrapText="1"/>
      <protection/>
    </xf>
    <xf numFmtId="0" fontId="83" fillId="33" borderId="28" xfId="0" applyFont="1" applyFill="1" applyBorder="1" applyAlignment="1" applyProtection="1">
      <alignment horizontal="center" vertical="top" wrapText="1"/>
      <protection/>
    </xf>
    <xf numFmtId="0" fontId="83" fillId="33" borderId="29" xfId="0" applyFont="1" applyFill="1" applyBorder="1" applyAlignment="1" applyProtection="1">
      <alignment horizontal="center" vertical="top" wrapText="1"/>
      <protection/>
    </xf>
    <xf numFmtId="0" fontId="83" fillId="33" borderId="30" xfId="0" applyFont="1" applyFill="1" applyBorder="1" applyAlignment="1" applyProtection="1">
      <alignment horizontal="center" vertical="top" wrapText="1"/>
      <protection/>
    </xf>
    <xf numFmtId="0" fontId="83" fillId="33" borderId="13" xfId="0" applyFont="1" applyFill="1" applyBorder="1" applyAlignment="1" applyProtection="1">
      <alignment horizontal="center" vertical="top" wrapText="1"/>
      <protection/>
    </xf>
    <xf numFmtId="0" fontId="81" fillId="33" borderId="16" xfId="0" applyFont="1" applyFill="1" applyBorder="1" applyAlignment="1" applyProtection="1">
      <alignment horizontal="center" vertical="top" wrapText="1"/>
      <protection/>
    </xf>
    <xf numFmtId="0" fontId="81" fillId="33" borderId="17" xfId="0" applyFont="1" applyFill="1" applyBorder="1" applyAlignment="1" applyProtection="1">
      <alignment horizontal="center" vertical="top" wrapText="1"/>
      <protection/>
    </xf>
    <xf numFmtId="0" fontId="81" fillId="33" borderId="15" xfId="0" applyFont="1" applyFill="1" applyBorder="1" applyAlignment="1" applyProtection="1">
      <alignment horizontal="center" vertical="top" wrapText="1"/>
      <protection/>
    </xf>
    <xf numFmtId="0" fontId="83" fillId="0" borderId="16" xfId="0" applyFont="1" applyFill="1" applyBorder="1" applyAlignment="1" applyProtection="1">
      <alignment horizontal="center" vertical="top" wrapText="1"/>
      <protection/>
    </xf>
    <xf numFmtId="0" fontId="83" fillId="0" borderId="15" xfId="0" applyFont="1" applyFill="1" applyBorder="1" applyAlignment="1" applyProtection="1">
      <alignment horizontal="center" vertical="top" wrapText="1"/>
      <protection/>
    </xf>
    <xf numFmtId="0" fontId="81" fillId="0" borderId="16" xfId="0" applyFont="1" applyFill="1" applyBorder="1" applyAlignment="1" applyProtection="1">
      <alignment horizontal="center" vertical="top" wrapText="1"/>
      <protection/>
    </xf>
    <xf numFmtId="0" fontId="81" fillId="0" borderId="17" xfId="0" applyFont="1" applyFill="1" applyBorder="1" applyAlignment="1" applyProtection="1">
      <alignment horizontal="center" vertical="top" wrapText="1"/>
      <protection/>
    </xf>
    <xf numFmtId="0" fontId="81" fillId="0" borderId="15" xfId="0" applyFont="1" applyFill="1" applyBorder="1" applyAlignment="1" applyProtection="1">
      <alignment horizontal="center" vertical="top" wrapText="1"/>
      <protection/>
    </xf>
    <xf numFmtId="0" fontId="81" fillId="34" borderId="10" xfId="0" applyFont="1" applyFill="1" applyBorder="1" applyAlignment="1" applyProtection="1">
      <alignment wrapText="1"/>
      <protection/>
    </xf>
    <xf numFmtId="0" fontId="76" fillId="33" borderId="11" xfId="0" applyFont="1" applyFill="1" applyBorder="1" applyAlignment="1" applyProtection="1">
      <alignment/>
      <protection/>
    </xf>
    <xf numFmtId="0" fontId="83" fillId="0" borderId="14" xfId="0" applyFont="1" applyFill="1" applyBorder="1" applyAlignment="1" applyProtection="1">
      <alignment horizontal="center" vertical="top" wrapText="1"/>
      <protection/>
    </xf>
    <xf numFmtId="0" fontId="83" fillId="0" borderId="18" xfId="0" applyFont="1" applyFill="1" applyBorder="1" applyAlignment="1" applyProtection="1">
      <alignment horizontal="center" vertical="top" wrapText="1"/>
      <protection/>
    </xf>
    <xf numFmtId="0" fontId="93" fillId="33" borderId="14" xfId="0" applyFont="1" applyFill="1" applyBorder="1" applyAlignment="1" applyProtection="1">
      <alignment horizontal="center" vertical="top" wrapText="1"/>
      <protection/>
    </xf>
    <xf numFmtId="0" fontId="93" fillId="33" borderId="27" xfId="0" applyFont="1" applyFill="1" applyBorder="1" applyAlignment="1" applyProtection="1">
      <alignment horizontal="center" vertical="top" wrapText="1"/>
      <protection/>
    </xf>
    <xf numFmtId="0" fontId="93" fillId="33" borderId="18" xfId="0" applyFont="1" applyFill="1" applyBorder="1" applyAlignment="1" applyProtection="1">
      <alignment horizontal="center" vertical="top" wrapText="1"/>
      <protection/>
    </xf>
    <xf numFmtId="0" fontId="83" fillId="0" borderId="27" xfId="0" applyFont="1" applyFill="1" applyBorder="1" applyAlignment="1" applyProtection="1">
      <alignment horizontal="center" vertical="top" wrapText="1"/>
      <protection/>
    </xf>
    <xf numFmtId="0" fontId="79" fillId="33" borderId="0" xfId="0" applyFont="1" applyFill="1" applyBorder="1" applyAlignment="1" applyProtection="1">
      <alignment horizontal="left" wrapText="1"/>
      <protection/>
    </xf>
    <xf numFmtId="0" fontId="78" fillId="33" borderId="17" xfId="0" applyFont="1" applyFill="1" applyBorder="1" applyAlignment="1" applyProtection="1">
      <alignment wrapText="1"/>
      <protection/>
    </xf>
    <xf numFmtId="0" fontId="100" fillId="33" borderId="0" xfId="0" applyFont="1" applyFill="1" applyBorder="1" applyAlignment="1" applyProtection="1">
      <alignment horizontal="left" wrapText="1"/>
      <protection/>
    </xf>
    <xf numFmtId="0" fontId="97" fillId="33" borderId="0" xfId="0" applyFont="1" applyFill="1" applyAlignment="1" applyProtection="1">
      <alignment horizontal="center" vertical="top" wrapText="1"/>
      <protection/>
    </xf>
    <xf numFmtId="0" fontId="83" fillId="33" borderId="0" xfId="0" applyFont="1" applyFill="1" applyAlignment="1" applyProtection="1">
      <alignment horizontal="right" wrapText="1"/>
      <protection/>
    </xf>
    <xf numFmtId="0" fontId="83" fillId="33" borderId="26" xfId="0" applyFont="1" applyFill="1" applyBorder="1" applyAlignment="1" applyProtection="1">
      <alignment horizontal="right" wrapText="1"/>
      <protection/>
    </xf>
    <xf numFmtId="14" fontId="78" fillId="34" borderId="17" xfId="0" applyNumberFormat="1" applyFont="1" applyFill="1" applyBorder="1" applyAlignment="1" applyProtection="1">
      <alignment horizontal="center" vertical="top" wrapText="1"/>
      <protection/>
    </xf>
    <xf numFmtId="14" fontId="78" fillId="34" borderId="15" xfId="0" applyNumberFormat="1" applyFont="1" applyFill="1" applyBorder="1" applyAlignment="1" applyProtection="1">
      <alignment horizontal="center" vertical="top" wrapText="1"/>
      <protection/>
    </xf>
    <xf numFmtId="0" fontId="79" fillId="3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81" fillId="34" borderId="10" xfId="0" applyFont="1" applyFill="1" applyBorder="1" applyAlignment="1">
      <alignment wrapText="1"/>
    </xf>
    <xf numFmtId="0" fontId="86" fillId="34" borderId="10" xfId="0" applyFont="1" applyFill="1" applyBorder="1" applyAlignment="1">
      <alignment wrapText="1"/>
    </xf>
    <xf numFmtId="0" fontId="86" fillId="0" borderId="10" xfId="0" applyFont="1" applyBorder="1" applyAlignment="1">
      <alignment wrapText="1"/>
    </xf>
    <xf numFmtId="0" fontId="79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0" fontId="77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right" wrapText="1"/>
    </xf>
    <xf numFmtId="0" fontId="0" fillId="0" borderId="26" xfId="0" applyBorder="1" applyAlignment="1">
      <alignment/>
    </xf>
    <xf numFmtId="0" fontId="79" fillId="0" borderId="0" xfId="0" applyFont="1" applyAlignment="1">
      <alignment horizontal="center" vertical="top" wrapText="1"/>
    </xf>
    <xf numFmtId="0" fontId="81" fillId="0" borderId="0" xfId="0" applyFont="1" applyAlignment="1">
      <alignment horizontal="center" wrapText="1"/>
    </xf>
    <xf numFmtId="0" fontId="83" fillId="0" borderId="16" xfId="0" applyFont="1" applyBorder="1" applyAlignment="1">
      <alignment horizontal="right" vertical="top" wrapText="1"/>
    </xf>
    <xf numFmtId="0" fontId="87" fillId="0" borderId="17" xfId="0" applyFont="1" applyBorder="1" applyAlignment="1">
      <alignment horizontal="right" vertical="top" wrapText="1"/>
    </xf>
    <xf numFmtId="0" fontId="81" fillId="34" borderId="10" xfId="0" applyFont="1" applyFill="1" applyBorder="1" applyAlignment="1">
      <alignment horizontal="center" wrapText="1"/>
    </xf>
    <xf numFmtId="0" fontId="86" fillId="34" borderId="10" xfId="0" applyFont="1" applyFill="1" applyBorder="1" applyAlignment="1">
      <alignment horizontal="center" wrapText="1"/>
    </xf>
    <xf numFmtId="0" fontId="86" fillId="34" borderId="10" xfId="0" applyFont="1" applyFill="1" applyBorder="1" applyAlignment="1">
      <alignment/>
    </xf>
    <xf numFmtId="0" fontId="86" fillId="33" borderId="10" xfId="0" applyFont="1" applyFill="1" applyBorder="1" applyAlignment="1" applyProtection="1">
      <alignment/>
      <protection/>
    </xf>
    <xf numFmtId="0" fontId="86" fillId="33" borderId="10" xfId="0" applyFont="1" applyFill="1" applyBorder="1" applyAlignment="1">
      <alignment/>
    </xf>
    <xf numFmtId="0" fontId="81" fillId="33" borderId="0" xfId="0" applyFont="1" applyFill="1" applyBorder="1" applyAlignment="1" applyProtection="1">
      <alignment horizontal="center" wrapText="1"/>
      <protection/>
    </xf>
    <xf numFmtId="0" fontId="86" fillId="33" borderId="0" xfId="0" applyFont="1" applyFill="1" applyBorder="1" applyAlignment="1" applyProtection="1">
      <alignment/>
      <protection/>
    </xf>
    <xf numFmtId="0" fontId="86" fillId="33" borderId="0" xfId="0" applyFont="1" applyFill="1" applyBorder="1" applyAlignment="1">
      <alignment/>
    </xf>
    <xf numFmtId="0" fontId="86" fillId="33" borderId="0" xfId="0" applyFont="1" applyFill="1" applyAlignment="1">
      <alignment/>
    </xf>
    <xf numFmtId="0" fontId="79" fillId="33" borderId="11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3" fillId="33" borderId="12" xfId="0" applyFont="1" applyFill="1" applyBorder="1" applyAlignment="1">
      <alignment horizontal="center" vertical="top" wrapText="1"/>
    </xf>
    <xf numFmtId="0" fontId="93" fillId="33" borderId="14" xfId="0" applyFont="1" applyFill="1" applyBorder="1" applyAlignment="1">
      <alignment horizontal="center" vertical="top" wrapText="1"/>
    </xf>
    <xf numFmtId="0" fontId="93" fillId="33" borderId="27" xfId="0" applyFont="1" applyFill="1" applyBorder="1" applyAlignment="1">
      <alignment horizontal="center" vertical="top" wrapText="1"/>
    </xf>
    <xf numFmtId="0" fontId="93" fillId="33" borderId="18" xfId="0" applyFont="1" applyFill="1" applyBorder="1" applyAlignment="1">
      <alignment horizontal="center" vertical="top" wrapText="1"/>
    </xf>
    <xf numFmtId="0" fontId="100" fillId="0" borderId="0" xfId="0" applyFont="1" applyFill="1" applyAlignment="1">
      <alignment wrapText="1"/>
    </xf>
    <xf numFmtId="0" fontId="79" fillId="0" borderId="26" xfId="0" applyFont="1" applyFill="1" applyBorder="1" applyAlignment="1">
      <alignment horizontal="right" wrapText="1"/>
    </xf>
    <xf numFmtId="0" fontId="93" fillId="33" borderId="12" xfId="0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left"/>
    </xf>
    <xf numFmtId="0" fontId="97" fillId="0" borderId="0" xfId="0" applyFont="1" applyFill="1" applyAlignment="1">
      <alignment horizontal="left" vertical="top" wrapText="1"/>
    </xf>
    <xf numFmtId="0" fontId="78" fillId="0" borderId="0" xfId="0" applyFont="1" applyAlignment="1">
      <alignment horizontal="left" vertical="top" wrapText="1"/>
    </xf>
    <xf numFmtId="0" fontId="78" fillId="0" borderId="0" xfId="0" applyFont="1" applyAlignment="1">
      <alignment horizontal="left" wrapText="1"/>
    </xf>
    <xf numFmtId="0" fontId="83" fillId="33" borderId="27" xfId="0" applyFont="1" applyFill="1" applyBorder="1" applyAlignment="1">
      <alignment horizontal="center" vertical="top" wrapText="1"/>
    </xf>
    <xf numFmtId="0" fontId="81" fillId="33" borderId="0" xfId="0" applyFont="1" applyFill="1" applyAlignment="1">
      <alignment wrapText="1"/>
    </xf>
    <xf numFmtId="0" fontId="97" fillId="0" borderId="0" xfId="0" applyFont="1" applyFill="1" applyAlignment="1">
      <alignment horizontal="left" wrapText="1"/>
    </xf>
    <xf numFmtId="0" fontId="78" fillId="33" borderId="0" xfId="0" applyFont="1" applyFill="1" applyAlignment="1">
      <alignment vertical="top" wrapText="1"/>
    </xf>
    <xf numFmtId="0" fontId="78" fillId="33" borderId="12" xfId="0" applyFont="1" applyFill="1" applyBorder="1" applyAlignment="1">
      <alignment horizontal="center" wrapText="1"/>
    </xf>
    <xf numFmtId="0" fontId="78" fillId="33" borderId="12" xfId="0" applyFont="1" applyFill="1" applyBorder="1" applyAlignment="1">
      <alignment horizontal="center" vertical="top" wrapText="1"/>
    </xf>
    <xf numFmtId="0" fontId="77" fillId="33" borderId="0" xfId="0" applyFont="1" applyFill="1" applyAlignment="1">
      <alignment horizontal="center" wrapText="1"/>
    </xf>
    <xf numFmtId="0" fontId="78" fillId="33" borderId="0" xfId="0" applyFont="1" applyFill="1" applyAlignment="1">
      <alignment horizontal="center" vertical="top" wrapText="1"/>
    </xf>
    <xf numFmtId="0" fontId="79" fillId="33" borderId="26" xfId="0" applyFont="1" applyFill="1" applyBorder="1" applyAlignment="1">
      <alignment horizontal="right" wrapText="1"/>
    </xf>
    <xf numFmtId="0" fontId="103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91" fillId="33" borderId="0" xfId="0" applyFont="1" applyFill="1" applyAlignment="1">
      <alignment horizontal="center" wrapText="1"/>
    </xf>
    <xf numFmtId="0" fontId="5" fillId="33" borderId="12" xfId="0" applyFont="1" applyFill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81" fillId="0" borderId="0" xfId="0" applyFont="1" applyAlignment="1">
      <alignment horizontal="center" vertical="top" wrapText="1"/>
    </xf>
    <xf numFmtId="0" fontId="83" fillId="0" borderId="0" xfId="0" applyFont="1" applyAlignment="1">
      <alignment horizontal="justify" vertical="top" wrapText="1"/>
    </xf>
    <xf numFmtId="0" fontId="83" fillId="0" borderId="0" xfId="0" applyFont="1" applyAlignment="1">
      <alignment vertical="top"/>
    </xf>
    <xf numFmtId="0" fontId="76" fillId="0" borderId="0" xfId="0" applyFont="1" applyAlignment="1">
      <alignment horizontal="left" vertical="top" wrapText="1"/>
    </xf>
    <xf numFmtId="0" fontId="86" fillId="34" borderId="10" xfId="0" applyFont="1" applyFill="1" applyBorder="1" applyAlignment="1" applyProtection="1">
      <alignment horizontal="center" wrapText="1"/>
      <protection/>
    </xf>
    <xf numFmtId="0" fontId="97" fillId="0" borderId="0" xfId="0" applyFont="1" applyFill="1" applyAlignment="1">
      <alignment horizontal="right" wrapText="1"/>
    </xf>
    <xf numFmtId="0" fontId="78" fillId="34" borderId="16" xfId="0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horizontal="center" vertical="top" wrapText="1"/>
    </xf>
    <xf numFmtId="0" fontId="78" fillId="33" borderId="16" xfId="0" applyFont="1" applyFill="1" applyBorder="1" applyAlignment="1">
      <alignment horizontal="center" vertical="top" wrapText="1"/>
    </xf>
    <xf numFmtId="0" fontId="78" fillId="33" borderId="15" xfId="0" applyFont="1" applyFill="1" applyBorder="1" applyAlignment="1">
      <alignment horizontal="center" vertical="top" wrapText="1"/>
    </xf>
    <xf numFmtId="14" fontId="78" fillId="34" borderId="16" xfId="0" applyNumberFormat="1" applyFont="1" applyFill="1" applyBorder="1" applyAlignment="1">
      <alignment horizontal="center" vertical="top" wrapText="1"/>
    </xf>
    <xf numFmtId="0" fontId="78" fillId="33" borderId="0" xfId="0" applyFont="1" applyFill="1" applyBorder="1" applyAlignment="1">
      <alignment horizontal="center" vertical="top" wrapText="1"/>
    </xf>
    <xf numFmtId="0" fontId="83" fillId="33" borderId="15" xfId="0" applyFont="1" applyFill="1" applyBorder="1" applyAlignment="1">
      <alignment horizontal="center" vertical="top" wrapText="1"/>
    </xf>
    <xf numFmtId="0" fontId="76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83" fillId="33" borderId="28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81" fillId="33" borderId="0" xfId="0" applyFont="1" applyFill="1" applyBorder="1" applyAlignment="1">
      <alignment wrapText="1"/>
    </xf>
    <xf numFmtId="0" fontId="77" fillId="33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78" fillId="0" borderId="11" xfId="0" applyFont="1" applyBorder="1" applyAlignment="1">
      <alignment horizontal="left" wrapText="1"/>
    </xf>
    <xf numFmtId="0" fontId="78" fillId="0" borderId="0" xfId="0" applyFont="1" applyBorder="1" applyAlignment="1">
      <alignment horizontal="left" wrapText="1"/>
    </xf>
    <xf numFmtId="0" fontId="97" fillId="33" borderId="0" xfId="0" applyFont="1" applyFill="1" applyAlignment="1">
      <alignment horizontal="left" wrapText="1"/>
    </xf>
    <xf numFmtId="0" fontId="91" fillId="33" borderId="0" xfId="0" applyFont="1" applyFill="1" applyAlignment="1">
      <alignment horizontal="left" wrapText="1"/>
    </xf>
    <xf numFmtId="0" fontId="81" fillId="33" borderId="10" xfId="0" applyFont="1" applyFill="1" applyBorder="1" applyAlignment="1">
      <alignment horizontal="center" wrapText="1"/>
    </xf>
    <xf numFmtId="0" fontId="87" fillId="0" borderId="0" xfId="0" applyFont="1" applyAlignment="1">
      <alignment/>
    </xf>
    <xf numFmtId="0" fontId="81" fillId="0" borderId="10" xfId="0" applyFont="1" applyBorder="1" applyAlignment="1">
      <alignment horizontal="center" wrapText="1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91" fillId="0" borderId="0" xfId="0" applyFont="1" applyAlignment="1">
      <alignment horizontal="left" wrapText="1"/>
    </xf>
    <xf numFmtId="0" fontId="78" fillId="0" borderId="0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vertical="top" wrapText="1"/>
    </xf>
    <xf numFmtId="0" fontId="100" fillId="0" borderId="0" xfId="0" applyFont="1" applyAlignment="1">
      <alignment horizontal="left" wrapText="1"/>
    </xf>
    <xf numFmtId="0" fontId="81" fillId="0" borderId="0" xfId="0" applyFont="1" applyAlignment="1">
      <alignment horizontal="left"/>
    </xf>
    <xf numFmtId="0" fontId="78" fillId="34" borderId="10" xfId="0" applyFont="1" applyFill="1" applyBorder="1" applyAlignment="1">
      <alignment horizontal="center" wrapText="1"/>
    </xf>
    <xf numFmtId="0" fontId="96" fillId="34" borderId="10" xfId="0" applyFont="1" applyFill="1" applyBorder="1" applyAlignment="1">
      <alignment horizontal="center" wrapText="1"/>
    </xf>
    <xf numFmtId="0" fontId="96" fillId="34" borderId="10" xfId="0" applyFont="1" applyFill="1" applyBorder="1" applyAlignment="1">
      <alignment/>
    </xf>
    <xf numFmtId="0" fontId="78" fillId="33" borderId="10" xfId="0" applyFont="1" applyFill="1" applyBorder="1" applyAlignment="1">
      <alignment horizontal="center" wrapText="1"/>
    </xf>
    <xf numFmtId="0" fontId="96" fillId="33" borderId="10" xfId="0" applyFont="1" applyFill="1" applyBorder="1" applyAlignment="1">
      <alignment horizontal="center" wrapText="1"/>
    </xf>
    <xf numFmtId="0" fontId="96" fillId="33" borderId="10" xfId="0" applyFont="1" applyFill="1" applyBorder="1" applyAlignment="1">
      <alignment/>
    </xf>
    <xf numFmtId="0" fontId="77" fillId="0" borderId="0" xfId="0" applyFont="1" applyAlignment="1">
      <alignment horizontal="left" vertical="top" wrapText="1"/>
    </xf>
    <xf numFmtId="0" fontId="104" fillId="0" borderId="0" xfId="0" applyFont="1" applyAlignment="1">
      <alignment/>
    </xf>
    <xf numFmtId="0" fontId="81" fillId="0" borderId="12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 wrapText="1"/>
    </xf>
    <xf numFmtId="0" fontId="78" fillId="33" borderId="12" xfId="0" applyFont="1" applyFill="1" applyBorder="1" applyAlignment="1">
      <alignment horizontal="right" wrapText="1"/>
    </xf>
    <xf numFmtId="0" fontId="83" fillId="0" borderId="0" xfId="0" applyFont="1" applyAlignment="1">
      <alignment vertical="top" wrapText="1"/>
    </xf>
    <xf numFmtId="0" fontId="7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3" fillId="0" borderId="0" xfId="0" applyFont="1" applyAlignment="1">
      <alignment horizontal="left" vertical="top" wrapText="1"/>
    </xf>
    <xf numFmtId="0" fontId="100" fillId="0" borderId="0" xfId="0" applyFont="1" applyAlignment="1">
      <alignment horizontal="center" wrapText="1"/>
    </xf>
    <xf numFmtId="0" fontId="79" fillId="0" borderId="0" xfId="0" applyFont="1" applyAlignment="1">
      <alignment horizontal="left" wrapText="1"/>
    </xf>
    <xf numFmtId="0" fontId="89" fillId="0" borderId="0" xfId="0" applyFont="1" applyAlignment="1">
      <alignment horizontal="left" wrapText="1"/>
    </xf>
    <xf numFmtId="0" fontId="77" fillId="0" borderId="10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  <xf numFmtId="0" fontId="81" fillId="0" borderId="15" xfId="0" applyFont="1" applyBorder="1" applyAlignment="1">
      <alignment horizontal="center" vertical="top" wrapText="1"/>
    </xf>
    <xf numFmtId="0" fontId="81" fillId="34" borderId="0" xfId="0" applyFont="1" applyFill="1" applyAlignment="1">
      <alignment horizontal="left" wrapText="1"/>
    </xf>
    <xf numFmtId="0" fontId="86" fillId="34" borderId="0" xfId="0" applyFont="1" applyFill="1" applyAlignment="1">
      <alignment horizontal="left" wrapText="1"/>
    </xf>
    <xf numFmtId="0" fontId="86" fillId="34" borderId="10" xfId="0" applyFont="1" applyFill="1" applyBorder="1" applyAlignment="1">
      <alignment horizontal="left" wrapText="1"/>
    </xf>
    <xf numFmtId="0" fontId="76" fillId="0" borderId="28" xfId="0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left" vertical="top"/>
    </xf>
    <xf numFmtId="0" fontId="9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76" fillId="0" borderId="14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>
      <alignment horizontal="left" vertical="top"/>
    </xf>
    <xf numFmtId="0" fontId="76" fillId="0" borderId="27" xfId="0" applyFont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4;&#1053;&#1048;&#1063;&#1054;&#1050;%20&#1086;&#1090;&#1095;&#1077;&#1090;%20&#1086;&#1090;%20&#1062;&#10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56;&#1054;&#1044;&#1053;&#1048;&#1063;&#1054;&#1050;%20&#1086;&#1090;&#1095;&#1077;&#1090;%20&#1086;&#1090;%20&#1062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ЦБ"/>
      <sheetName val="Инструкция"/>
      <sheetName val="титул"/>
      <sheetName val="Раздел 1 (1.1)"/>
      <sheetName val="1.2"/>
      <sheetName val="1.3"/>
      <sheetName val="1.4"/>
      <sheetName val="1.5.1"/>
      <sheetName val="1.5.2"/>
      <sheetName val="1.6"/>
      <sheetName val="Раздел 2 (2.1)"/>
      <sheetName val="2.2.1"/>
      <sheetName val="2.3.1"/>
      <sheetName val="2.3.2"/>
      <sheetName val="2.4"/>
      <sheetName val="2.5.1"/>
      <sheetName val="2.5.2"/>
      <sheetName val="2.6.1"/>
      <sheetName val="2.6.2"/>
      <sheetName val="2.6.3"/>
      <sheetName val="2.6.4"/>
      <sheetName val="2.7"/>
      <sheetName val="Раздел 3"/>
      <sheetName val="Лист1"/>
    </sheetNames>
    <sheetDataSet>
      <sheetData sheetId="2">
        <row r="13">
          <cell r="E13">
            <v>44967</v>
          </cell>
        </row>
        <row r="15">
          <cell r="E15">
            <v>2408001477</v>
          </cell>
        </row>
        <row r="16">
          <cell r="E16">
            <v>240801001</v>
          </cell>
        </row>
        <row r="17">
          <cell r="B17" t="str">
            <v>Краевое государственное бюджетное учреждение социального обслуживания "Психоневрологический интернат для детей "Родничок"</v>
          </cell>
        </row>
        <row r="21">
          <cell r="B21" t="str">
            <v>Министерство социальной политики Красноярского края</v>
          </cell>
          <cell r="E21">
            <v>148</v>
          </cell>
        </row>
        <row r="22">
          <cell r="B22" t="str">
            <v>г.Красноярск 
(Красноярский край)</v>
          </cell>
          <cell r="E22" t="str">
            <v>04610151051</v>
          </cell>
        </row>
        <row r="41">
          <cell r="C41" t="str">
            <v>Директор</v>
          </cell>
          <cell r="E41" t="str">
            <v>В.В. Запеченко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ЦБ"/>
      <sheetName val="Инструкция"/>
      <sheetName val="титул"/>
      <sheetName val="Раздел 1 (1.1)"/>
      <sheetName val="1.2"/>
      <sheetName val="1.3"/>
      <sheetName val="1.4"/>
      <sheetName val="1.5.1"/>
      <sheetName val="1.5.2"/>
      <sheetName val="1.6"/>
      <sheetName val="Раздел 2 (2.1)"/>
      <sheetName val="2.2.1"/>
      <sheetName val="2.3.1"/>
      <sheetName val="2.3.2"/>
      <sheetName val="2.4"/>
      <sheetName val="2.5.1"/>
      <sheetName val="2.5.2"/>
      <sheetName val="2.6.1"/>
      <sheetName val="2.6.2"/>
      <sheetName val="2.6.3"/>
      <sheetName val="2.6.4"/>
      <sheetName val="2.7"/>
      <sheetName val="Раздел 3"/>
      <sheetName val="Лист1"/>
    </sheetNames>
    <sheetDataSet>
      <sheetData sheetId="2">
        <row r="13">
          <cell r="E13">
            <v>44967</v>
          </cell>
        </row>
        <row r="15">
          <cell r="E15">
            <v>2408001477</v>
          </cell>
        </row>
        <row r="16">
          <cell r="E16">
            <v>240801001</v>
          </cell>
        </row>
        <row r="17">
          <cell r="B17" t="str">
            <v>Краевое государственное бюджетное учреждение социального обслуживания "Психоневрологический интернат для детей "Родничок"</v>
          </cell>
        </row>
        <row r="21">
          <cell r="B21" t="str">
            <v>Министерство социальной политики Красноярского края</v>
          </cell>
          <cell r="E21">
            <v>148</v>
          </cell>
        </row>
        <row r="22">
          <cell r="B22" t="str">
            <v>г.Красноярск 
(Красноярский край)</v>
          </cell>
          <cell r="E22" t="str">
            <v>04610151051</v>
          </cell>
        </row>
        <row r="41">
          <cell r="C41" t="str">
            <v>Директор</v>
          </cell>
          <cell r="E41" t="str">
            <v>В.В. Запеченко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hyperlink" Target="consultantplus://offline/ref=0754FD42A752A97D8BB077741EEBF91200B1055C51320BDF5EAC7568E3EB4FC7AB862E5B97F0A4FD80E758EE58a5hDH" TargetMode="External" /><Relationship Id="rId3" Type="http://schemas.openxmlformats.org/officeDocument/2006/relationships/hyperlink" Target="consultantplus://offline/ref=0754FD42A752A97D8BB077741EEBF91205B7045C55350BDF5EAC7568E3EB4FC7AB862E5B97F0A4FD80E758EE58a5hDH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0B1055C51320BDF5EAC7568E3EB4FC7AB862E5B97F0A4FD80E758EE58a5hDH" TargetMode="External" /><Relationship Id="rId2" Type="http://schemas.openxmlformats.org/officeDocument/2006/relationships/hyperlink" Target="consultantplus://offline/ref=0754FD42A752A97D8BB077741EEBF91205B7045C55350BDF5EAC7568E3EB4FC7AB862E5B97F0A4FD80E758EE58a5hD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0B1055C51320BDF5EAC7568E3EB4FC7AB862E5B97F0A4FD80E758EE58a5hDH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0B1055C51320BDF5EAC7568E3EB4FC7AB862E5B97F0A4FD80E758EE58a5hDH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login.consultant.ru/link/?req=doc&amp;base=LAW&amp;n=428956&amp;date=12.12.2022" TargetMode="External" /><Relationship Id="rId2" Type="http://schemas.openxmlformats.org/officeDocument/2006/relationships/hyperlink" Target="https://login.consultant.ru/link/?req=doc&amp;base=LAW&amp;n=433405&amp;dst=102245&amp;field=134&amp;date=12.12.2022" TargetMode="External" /><Relationship Id="rId3" Type="http://schemas.openxmlformats.org/officeDocument/2006/relationships/hyperlink" Target="https://login.consultant.ru/link/?req=doc&amp;base=LAW&amp;n=433405&amp;dst=102244&amp;field=134&amp;date=12.12.2022" TargetMode="External" /><Relationship Id="rId4" Type="http://schemas.openxmlformats.org/officeDocument/2006/relationships/hyperlink" Target="https://login.consultant.ru/link/?req=doc&amp;base=LAW&amp;n=433405&amp;dst=102243&amp;field=134&amp;date=12.12.2022" TargetMode="External" /><Relationship Id="rId5" Type="http://schemas.openxmlformats.org/officeDocument/2006/relationships/hyperlink" Target="https://login.consultant.ru/link/?req=doc&amp;base=LAW&amp;n=433405&amp;dst=102242&amp;field=134&amp;date=12.12.2022" TargetMode="External" /><Relationship Id="rId6" Type="http://schemas.openxmlformats.org/officeDocument/2006/relationships/hyperlink" Target="consultantplus://offline/ref=0754FD42A752A97D8BB077741EEBF91205B7045C55350BDF5EAC7568E3EB4FC7AB862E5B97F0A4FD80E758EE58a5hDH" TargetMode="External" /><Relationship Id="rId7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54FD42A752A97D8BB077741EEBF91205B7045C55350BDF5EAC7568E3EB4FC7AB862E5B97F0A4FD80E758EE58a5hDH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7">
      <selection activeCell="B9" sqref="B9"/>
    </sheetView>
  </sheetViews>
  <sheetFormatPr defaultColWidth="8.8515625" defaultRowHeight="15"/>
  <cols>
    <col min="1" max="1" width="13.57421875" style="35" customWidth="1"/>
    <col min="2" max="2" width="62.28125" style="35" customWidth="1"/>
    <col min="3" max="16384" width="8.8515625" style="35" customWidth="1"/>
  </cols>
  <sheetData>
    <row r="1" spans="1:2" ht="82.5" customHeight="1">
      <c r="A1" s="486" t="s">
        <v>500</v>
      </c>
      <c r="B1" s="487"/>
    </row>
    <row r="2" spans="1:2" ht="189">
      <c r="A2" s="343"/>
      <c r="B2" s="349" t="s">
        <v>495</v>
      </c>
    </row>
    <row r="3" spans="1:2" ht="15">
      <c r="A3" s="488" t="s">
        <v>497</v>
      </c>
      <c r="B3" s="489"/>
    </row>
    <row r="4" spans="1:2" ht="47.25" customHeight="1">
      <c r="A4" s="344"/>
      <c r="B4" s="349" t="s">
        <v>498</v>
      </c>
    </row>
    <row r="5" spans="1:2" ht="71.25" customHeight="1">
      <c r="A5" s="346"/>
      <c r="B5" s="349" t="s">
        <v>499</v>
      </c>
    </row>
    <row r="6" spans="1:2" ht="47.25">
      <c r="A6" s="347" t="s">
        <v>494</v>
      </c>
      <c r="B6" s="349" t="s">
        <v>496</v>
      </c>
    </row>
    <row r="7" spans="1:2" ht="47.25">
      <c r="A7" s="348"/>
      <c r="B7" s="349" t="s">
        <v>501</v>
      </c>
    </row>
    <row r="8" spans="1:2" ht="47.25">
      <c r="A8" s="347" t="s">
        <v>502</v>
      </c>
      <c r="B8" s="349" t="s">
        <v>503</v>
      </c>
    </row>
    <row r="9" spans="1:2" ht="63.75" customHeight="1">
      <c r="A9" s="347" t="s">
        <v>504</v>
      </c>
      <c r="B9" s="349" t="s">
        <v>505</v>
      </c>
    </row>
    <row r="10" spans="1:2" ht="15.75">
      <c r="A10" s="348"/>
      <c r="B10" s="345"/>
    </row>
    <row r="11" spans="1:2" ht="15.75">
      <c r="A11" s="348"/>
      <c r="B11" s="345"/>
    </row>
    <row r="12" spans="1:2" ht="15.75">
      <c r="A12" s="348"/>
      <c r="B12" s="345"/>
    </row>
    <row r="13" spans="1:2" ht="15.75">
      <c r="A13" s="348"/>
      <c r="B13" s="345"/>
    </row>
    <row r="14" spans="1:2" ht="15.75">
      <c r="A14" s="348"/>
      <c r="B14" s="345"/>
    </row>
  </sheetData>
  <sheetProtection/>
  <mergeCells count="2">
    <mergeCell ref="A1:B1"/>
    <mergeCell ref="A3:B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979"/>
  <sheetViews>
    <sheetView view="pageBreakPreview" zoomScale="98" zoomScaleNormal="70" zoomScaleSheetLayoutView="98" zoomScalePageLayoutView="85" workbookViewId="0" topLeftCell="A1">
      <selection activeCell="J67" sqref="J67"/>
    </sheetView>
  </sheetViews>
  <sheetFormatPr defaultColWidth="9.140625" defaultRowHeight="15"/>
  <cols>
    <col min="1" max="1" width="20.8515625" style="130" customWidth="1"/>
    <col min="2" max="2" width="20.7109375" style="130" customWidth="1"/>
    <col min="3" max="3" width="10.57421875" style="130" customWidth="1"/>
    <col min="4" max="4" width="11.421875" style="130" customWidth="1"/>
    <col min="5" max="5" width="8.00390625" style="130" customWidth="1"/>
    <col min="6" max="6" width="6.140625" style="130" customWidth="1"/>
    <col min="7" max="7" width="5.28125" style="130" customWidth="1"/>
    <col min="8" max="8" width="6.00390625" style="130" customWidth="1"/>
    <col min="9" max="9" width="5.00390625" style="130" customWidth="1"/>
    <col min="10" max="10" width="8.140625" style="130" customWidth="1"/>
    <col min="11" max="11" width="6.421875" style="130" customWidth="1"/>
    <col min="12" max="12" width="5.57421875" style="130" customWidth="1"/>
    <col min="13" max="13" width="5.28125" style="130" customWidth="1"/>
    <col min="14" max="15" width="5.57421875" style="130" customWidth="1"/>
    <col min="16" max="16" width="5.7109375" style="130" customWidth="1"/>
    <col min="17" max="17" width="6.00390625" style="130" customWidth="1"/>
    <col min="18" max="18" width="5.8515625" style="152" customWidth="1"/>
    <col min="19" max="19" width="6.421875" style="130" customWidth="1"/>
    <col min="20" max="20" width="9.421875" style="130" customWidth="1"/>
    <col min="21" max="22" width="7.7109375" style="130" customWidth="1"/>
    <col min="23" max="23" width="10.28125" style="130" customWidth="1"/>
    <col min="24" max="24" width="9.421875" style="130" customWidth="1"/>
    <col min="25" max="25" width="9.28125" style="130" customWidth="1"/>
    <col min="26" max="26" width="8.28125" style="130" customWidth="1"/>
    <col min="27" max="28" width="9.7109375" style="130" customWidth="1"/>
    <col min="29" max="29" width="8.140625" style="130" customWidth="1"/>
    <col min="30" max="30" width="6.28125" style="130" customWidth="1"/>
    <col min="31" max="31" width="9.421875" style="130" customWidth="1"/>
    <col min="32" max="32" width="8.421875" style="130" customWidth="1"/>
    <col min="33" max="16384" width="9.140625" style="130" customWidth="1"/>
  </cols>
  <sheetData>
    <row r="1" spans="2:18" s="205" customFormat="1" ht="24.75" customHeight="1">
      <c r="B1" s="736" t="s">
        <v>136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369"/>
      <c r="P1" s="369"/>
      <c r="Q1" s="369"/>
      <c r="R1" s="206"/>
    </row>
    <row r="2" spans="2:18" s="132" customFormat="1" ht="27" customHeight="1">
      <c r="B2" s="566" t="s">
        <v>437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356"/>
      <c r="P2" s="356"/>
      <c r="Q2" s="356"/>
      <c r="R2" s="156"/>
    </row>
    <row r="3" spans="1:18" s="132" customFormat="1" ht="5.25" customHeight="1">
      <c r="A3" s="131"/>
      <c r="R3" s="156"/>
    </row>
    <row r="4" spans="1:17" s="132" customFormat="1" ht="18" customHeight="1">
      <c r="A4" s="357"/>
      <c r="B4" s="97"/>
      <c r="C4" s="138"/>
      <c r="D4" s="138"/>
      <c r="E4" s="594" t="s">
        <v>368</v>
      </c>
      <c r="F4" s="594"/>
      <c r="G4" s="594"/>
      <c r="H4" s="594"/>
      <c r="I4" s="594"/>
      <c r="J4" s="593"/>
      <c r="K4" s="593"/>
      <c r="L4" s="188"/>
      <c r="N4" s="357"/>
      <c r="O4" s="560" t="s">
        <v>1</v>
      </c>
      <c r="P4" s="598"/>
      <c r="Q4" s="561"/>
    </row>
    <row r="5" spans="1:17" s="132" customFormat="1" ht="21" customHeight="1">
      <c r="A5" s="357"/>
      <c r="B5" s="101"/>
      <c r="E5" s="521"/>
      <c r="F5" s="521"/>
      <c r="I5" s="100"/>
      <c r="J5" s="590"/>
      <c r="K5" s="590"/>
      <c r="L5" s="241"/>
      <c r="M5" s="242"/>
      <c r="N5" s="354" t="s">
        <v>2</v>
      </c>
      <c r="O5" s="599">
        <f>'[2]титул'!E13</f>
        <v>44967</v>
      </c>
      <c r="P5" s="739"/>
      <c r="Q5" s="740"/>
    </row>
    <row r="6" spans="1:17" s="132" customFormat="1" ht="16.5" customHeight="1">
      <c r="A6" s="357"/>
      <c r="B6" s="101"/>
      <c r="F6" s="545" t="str">
        <f>'[2]титул'!B17</f>
        <v>Краевое государственное бюджетное учреждение социального обслуживания "Психоневрологический интернат для детей "Родничок"</v>
      </c>
      <c r="G6" s="545"/>
      <c r="H6" s="545"/>
      <c r="I6" s="545"/>
      <c r="J6" s="545"/>
      <c r="K6" s="545"/>
      <c r="L6" s="737" t="s">
        <v>3</v>
      </c>
      <c r="M6" s="737"/>
      <c r="N6" s="738"/>
      <c r="O6" s="602">
        <f>'[2]титул'!E14</f>
        <v>0</v>
      </c>
      <c r="P6" s="600"/>
      <c r="Q6" s="601"/>
    </row>
    <row r="7" spans="2:17" s="132" customFormat="1" ht="35.25" customHeight="1">
      <c r="B7" s="189"/>
      <c r="C7" s="190"/>
      <c r="D7" s="190"/>
      <c r="E7" s="191"/>
      <c r="F7" s="545"/>
      <c r="G7" s="545"/>
      <c r="H7" s="545"/>
      <c r="I7" s="545"/>
      <c r="J7" s="545"/>
      <c r="K7" s="545"/>
      <c r="L7" s="241"/>
      <c r="M7" s="242"/>
      <c r="N7" s="354" t="s">
        <v>4</v>
      </c>
      <c r="O7" s="602">
        <f>'[2]титул'!E15</f>
        <v>2408001477</v>
      </c>
      <c r="P7" s="600"/>
      <c r="Q7" s="601"/>
    </row>
    <row r="8" spans="2:17" s="132" customFormat="1" ht="34.5" customHeight="1">
      <c r="B8" s="733" t="s">
        <v>5</v>
      </c>
      <c r="C8" s="733"/>
      <c r="D8" s="733"/>
      <c r="E8" s="733"/>
      <c r="F8" s="725"/>
      <c r="G8" s="725"/>
      <c r="H8" s="725"/>
      <c r="I8" s="725"/>
      <c r="J8" s="725"/>
      <c r="K8" s="725"/>
      <c r="L8" s="241"/>
      <c r="M8" s="242"/>
      <c r="N8" s="354" t="s">
        <v>6</v>
      </c>
      <c r="O8" s="602">
        <f>'[2]титул'!E16</f>
        <v>240801001</v>
      </c>
      <c r="P8" s="600"/>
      <c r="Q8" s="601"/>
    </row>
    <row r="9" spans="2:17" s="132" customFormat="1" ht="33.75" customHeight="1">
      <c r="B9" s="733" t="s">
        <v>10</v>
      </c>
      <c r="C9" s="733"/>
      <c r="D9" s="733"/>
      <c r="E9" s="733"/>
      <c r="F9" s="589" t="str">
        <f>'[2]титул'!B21</f>
        <v>Министерство социальной политики Красноярского края</v>
      </c>
      <c r="G9" s="589"/>
      <c r="H9" s="589"/>
      <c r="I9" s="589"/>
      <c r="J9" s="589"/>
      <c r="K9" s="589"/>
      <c r="L9" s="241"/>
      <c r="M9" s="529" t="s">
        <v>23</v>
      </c>
      <c r="N9" s="530"/>
      <c r="O9" s="602">
        <f>'[2]титул'!E21</f>
        <v>148</v>
      </c>
      <c r="P9" s="600"/>
      <c r="Q9" s="601"/>
    </row>
    <row r="10" spans="1:17" s="132" customFormat="1" ht="30" customHeight="1">
      <c r="A10" s="101"/>
      <c r="B10" s="733" t="s">
        <v>11</v>
      </c>
      <c r="C10" s="733"/>
      <c r="D10" s="733"/>
      <c r="E10" s="733"/>
      <c r="F10" s="589" t="str">
        <f>'[2]титул'!B22</f>
        <v>г.Красноярск 
(Красноярский край)</v>
      </c>
      <c r="G10" s="589"/>
      <c r="H10" s="589"/>
      <c r="I10" s="589"/>
      <c r="J10" s="589"/>
      <c r="K10" s="589"/>
      <c r="L10" s="241"/>
      <c r="M10" s="529" t="s">
        <v>12</v>
      </c>
      <c r="N10" s="530"/>
      <c r="O10" s="602" t="str">
        <f>'[2]титул'!E22</f>
        <v>04610151051</v>
      </c>
      <c r="P10" s="600"/>
      <c r="Q10" s="601"/>
    </row>
    <row r="11" spans="1:17" s="132" customFormat="1" ht="24" customHeight="1">
      <c r="A11" s="131"/>
      <c r="B11" s="735" t="s">
        <v>13</v>
      </c>
      <c r="C11" s="735"/>
      <c r="D11" s="735"/>
      <c r="E11" s="735"/>
      <c r="F11" s="726"/>
      <c r="G11" s="726"/>
      <c r="H11" s="726"/>
      <c r="I11" s="726"/>
      <c r="J11" s="726"/>
      <c r="K11" s="726"/>
      <c r="L11" s="188"/>
      <c r="O11" s="558"/>
      <c r="P11" s="734"/>
      <c r="Q11" s="559"/>
    </row>
    <row r="12" spans="1:17" s="132" customFormat="1" ht="16.5" customHeight="1">
      <c r="A12" s="131"/>
      <c r="J12" s="101"/>
      <c r="K12" s="101"/>
      <c r="L12" s="188"/>
      <c r="O12" s="191"/>
      <c r="P12" s="191"/>
      <c r="Q12" s="191"/>
    </row>
    <row r="13" spans="1:32" ht="47.25" customHeight="1">
      <c r="A13" s="563" t="s">
        <v>137</v>
      </c>
      <c r="B13" s="563" t="s">
        <v>138</v>
      </c>
      <c r="C13" s="563" t="s">
        <v>406</v>
      </c>
      <c r="D13" s="607" t="s">
        <v>140</v>
      </c>
      <c r="E13" s="607" t="s">
        <v>413</v>
      </c>
      <c r="F13" s="607" t="s">
        <v>384</v>
      </c>
      <c r="G13" s="611" t="s">
        <v>31</v>
      </c>
      <c r="H13" s="612"/>
      <c r="I13" s="607" t="s">
        <v>37</v>
      </c>
      <c r="J13" s="717" t="s">
        <v>141</v>
      </c>
      <c r="K13" s="718"/>
      <c r="L13" s="718"/>
      <c r="M13" s="719"/>
      <c r="N13" s="710" t="s">
        <v>142</v>
      </c>
      <c r="O13" s="711"/>
      <c r="P13" s="711"/>
      <c r="Q13" s="712"/>
      <c r="R13" s="607" t="s">
        <v>37</v>
      </c>
      <c r="S13" s="717" t="s">
        <v>154</v>
      </c>
      <c r="T13" s="718"/>
      <c r="U13" s="718"/>
      <c r="V13" s="719"/>
      <c r="W13" s="717" t="s">
        <v>155</v>
      </c>
      <c r="X13" s="718"/>
      <c r="Y13" s="718"/>
      <c r="Z13" s="718"/>
      <c r="AA13" s="718"/>
      <c r="AB13" s="718"/>
      <c r="AC13" s="718"/>
      <c r="AD13" s="718"/>
      <c r="AE13" s="718"/>
      <c r="AF13" s="719"/>
    </row>
    <row r="14" spans="1:32" ht="24" customHeight="1">
      <c r="A14" s="564"/>
      <c r="B14" s="564"/>
      <c r="C14" s="564"/>
      <c r="D14" s="608"/>
      <c r="E14" s="608"/>
      <c r="F14" s="608"/>
      <c r="G14" s="613"/>
      <c r="H14" s="614"/>
      <c r="I14" s="608"/>
      <c r="J14" s="607" t="s">
        <v>44</v>
      </c>
      <c r="K14" s="710" t="s">
        <v>69</v>
      </c>
      <c r="L14" s="711"/>
      <c r="M14" s="712"/>
      <c r="N14" s="607" t="s">
        <v>44</v>
      </c>
      <c r="O14" s="710" t="s">
        <v>69</v>
      </c>
      <c r="P14" s="711"/>
      <c r="Q14" s="712"/>
      <c r="R14" s="608"/>
      <c r="S14" s="563" t="s">
        <v>44</v>
      </c>
      <c r="T14" s="722" t="s">
        <v>73</v>
      </c>
      <c r="U14" s="723"/>
      <c r="V14" s="724"/>
      <c r="W14" s="563" t="s">
        <v>44</v>
      </c>
      <c r="X14" s="722" t="s">
        <v>73</v>
      </c>
      <c r="Y14" s="723"/>
      <c r="Z14" s="723"/>
      <c r="AA14" s="723"/>
      <c r="AB14" s="723"/>
      <c r="AC14" s="723"/>
      <c r="AD14" s="723"/>
      <c r="AE14" s="723"/>
      <c r="AF14" s="724"/>
    </row>
    <row r="15" spans="1:32" ht="24" customHeight="1">
      <c r="A15" s="564"/>
      <c r="B15" s="564"/>
      <c r="C15" s="564"/>
      <c r="D15" s="608"/>
      <c r="E15" s="608"/>
      <c r="F15" s="608"/>
      <c r="G15" s="607" t="s">
        <v>408</v>
      </c>
      <c r="H15" s="607" t="s">
        <v>143</v>
      </c>
      <c r="I15" s="608"/>
      <c r="J15" s="608"/>
      <c r="K15" s="713" t="s">
        <v>144</v>
      </c>
      <c r="L15" s="714"/>
      <c r="M15" s="607" t="s">
        <v>145</v>
      </c>
      <c r="N15" s="608"/>
      <c r="O15" s="729" t="s">
        <v>411</v>
      </c>
      <c r="P15" s="729" t="s">
        <v>412</v>
      </c>
      <c r="Q15" s="729" t="s">
        <v>416</v>
      </c>
      <c r="R15" s="608"/>
      <c r="S15" s="564"/>
      <c r="T15" s="727" t="s">
        <v>414</v>
      </c>
      <c r="U15" s="720" t="s">
        <v>157</v>
      </c>
      <c r="V15" s="721"/>
      <c r="W15" s="564"/>
      <c r="X15" s="722" t="s">
        <v>158</v>
      </c>
      <c r="Y15" s="723"/>
      <c r="Z15" s="724"/>
      <c r="AA15" s="722" t="s">
        <v>159</v>
      </c>
      <c r="AB15" s="723"/>
      <c r="AC15" s="724"/>
      <c r="AD15" s="722" t="s">
        <v>160</v>
      </c>
      <c r="AE15" s="723"/>
      <c r="AF15" s="724"/>
    </row>
    <row r="16" spans="1:32" ht="21" customHeight="1">
      <c r="A16" s="564"/>
      <c r="B16" s="564"/>
      <c r="C16" s="564"/>
      <c r="D16" s="608"/>
      <c r="E16" s="608"/>
      <c r="F16" s="608"/>
      <c r="G16" s="608"/>
      <c r="H16" s="608"/>
      <c r="I16" s="608"/>
      <c r="J16" s="608"/>
      <c r="K16" s="715"/>
      <c r="L16" s="716"/>
      <c r="M16" s="608"/>
      <c r="N16" s="608"/>
      <c r="O16" s="730"/>
      <c r="P16" s="730"/>
      <c r="Q16" s="730"/>
      <c r="R16" s="608"/>
      <c r="S16" s="564"/>
      <c r="T16" s="732"/>
      <c r="U16" s="727" t="s">
        <v>161</v>
      </c>
      <c r="V16" s="727" t="s">
        <v>162</v>
      </c>
      <c r="W16" s="564"/>
      <c r="X16" s="727" t="s">
        <v>44</v>
      </c>
      <c r="Y16" s="720" t="s">
        <v>73</v>
      </c>
      <c r="Z16" s="721"/>
      <c r="AA16" s="727" t="s">
        <v>44</v>
      </c>
      <c r="AB16" s="720" t="s">
        <v>73</v>
      </c>
      <c r="AC16" s="721"/>
      <c r="AD16" s="727" t="s">
        <v>44</v>
      </c>
      <c r="AE16" s="720" t="s">
        <v>73</v>
      </c>
      <c r="AF16" s="721"/>
    </row>
    <row r="17" spans="1:32" ht="58.5" customHeight="1">
      <c r="A17" s="565"/>
      <c r="B17" s="565"/>
      <c r="C17" s="565"/>
      <c r="D17" s="609"/>
      <c r="E17" s="609"/>
      <c r="F17" s="609"/>
      <c r="G17" s="609"/>
      <c r="H17" s="609"/>
      <c r="I17" s="609"/>
      <c r="J17" s="609"/>
      <c r="K17" s="370" t="s">
        <v>418</v>
      </c>
      <c r="L17" s="370" t="s">
        <v>417</v>
      </c>
      <c r="M17" s="609"/>
      <c r="N17" s="609"/>
      <c r="O17" s="731"/>
      <c r="P17" s="731"/>
      <c r="Q17" s="731"/>
      <c r="R17" s="609"/>
      <c r="S17" s="565"/>
      <c r="T17" s="728"/>
      <c r="U17" s="728"/>
      <c r="V17" s="728"/>
      <c r="W17" s="565"/>
      <c r="X17" s="728"/>
      <c r="Y17" s="368" t="s">
        <v>419</v>
      </c>
      <c r="Z17" s="368" t="s">
        <v>415</v>
      </c>
      <c r="AA17" s="728"/>
      <c r="AB17" s="368" t="s">
        <v>419</v>
      </c>
      <c r="AC17" s="368" t="s">
        <v>415</v>
      </c>
      <c r="AD17" s="728"/>
      <c r="AE17" s="368" t="s">
        <v>419</v>
      </c>
      <c r="AF17" s="368" t="s">
        <v>415</v>
      </c>
    </row>
    <row r="18" spans="1:32" s="268" customFormat="1" ht="12">
      <c r="A18" s="250">
        <v>1</v>
      </c>
      <c r="B18" s="248">
        <v>2</v>
      </c>
      <c r="C18" s="248">
        <v>3</v>
      </c>
      <c r="D18" s="248">
        <v>4</v>
      </c>
      <c r="E18" s="267" t="s">
        <v>309</v>
      </c>
      <c r="F18" s="248">
        <v>5</v>
      </c>
      <c r="G18" s="248">
        <v>6</v>
      </c>
      <c r="H18" s="248">
        <v>7</v>
      </c>
      <c r="I18" s="248">
        <v>8</v>
      </c>
      <c r="J18" s="248">
        <v>9</v>
      </c>
      <c r="K18" s="248">
        <v>10</v>
      </c>
      <c r="L18" s="248">
        <v>11</v>
      </c>
      <c r="M18" s="248">
        <v>12</v>
      </c>
      <c r="N18" s="248">
        <v>13</v>
      </c>
      <c r="O18" s="248">
        <v>14</v>
      </c>
      <c r="P18" s="248">
        <v>15</v>
      </c>
      <c r="Q18" s="248">
        <v>16</v>
      </c>
      <c r="R18" s="248">
        <v>8</v>
      </c>
      <c r="S18" s="248">
        <v>17</v>
      </c>
      <c r="T18" s="248">
        <v>18</v>
      </c>
      <c r="U18" s="248">
        <v>19</v>
      </c>
      <c r="V18" s="248">
        <v>20</v>
      </c>
      <c r="W18" s="248">
        <v>21</v>
      </c>
      <c r="X18" s="248">
        <v>22</v>
      </c>
      <c r="Y18" s="248">
        <v>23</v>
      </c>
      <c r="Z18" s="248">
        <v>24</v>
      </c>
      <c r="AA18" s="248">
        <v>25</v>
      </c>
      <c r="AB18" s="248">
        <v>26</v>
      </c>
      <c r="AC18" s="248">
        <v>27</v>
      </c>
      <c r="AD18" s="248">
        <v>28</v>
      </c>
      <c r="AE18" s="248">
        <v>29</v>
      </c>
      <c r="AF18" s="248">
        <v>30</v>
      </c>
    </row>
    <row r="19" spans="1:32" ht="26.25">
      <c r="A19" s="399" t="s">
        <v>149</v>
      </c>
      <c r="B19" s="400" t="s">
        <v>50</v>
      </c>
      <c r="C19" s="400" t="s">
        <v>50</v>
      </c>
      <c r="D19" s="400" t="s">
        <v>50</v>
      </c>
      <c r="E19" s="401"/>
      <c r="F19" s="400" t="s">
        <v>50</v>
      </c>
      <c r="G19" s="400" t="s">
        <v>50</v>
      </c>
      <c r="H19" s="400" t="s">
        <v>50</v>
      </c>
      <c r="I19" s="400">
        <v>1000</v>
      </c>
      <c r="J19" s="402">
        <f>SUM(J21:J37)</f>
        <v>7850.500000000001</v>
      </c>
      <c r="K19" s="402">
        <f>SUM(K21:K37)</f>
        <v>7850.500000000001</v>
      </c>
      <c r="L19" s="402">
        <f>SUM(L21:L38)</f>
        <v>0</v>
      </c>
      <c r="M19" s="402">
        <f>SUM(M21:M38)</f>
        <v>0</v>
      </c>
      <c r="N19" s="403">
        <f>O19+P19+Q19</f>
        <v>0</v>
      </c>
      <c r="O19" s="402">
        <v>0</v>
      </c>
      <c r="P19" s="402">
        <v>0</v>
      </c>
      <c r="Q19" s="402">
        <v>0</v>
      </c>
      <c r="R19" s="404">
        <f>I19</f>
        <v>1000</v>
      </c>
      <c r="S19" s="402">
        <v>0</v>
      </c>
      <c r="T19" s="402">
        <v>0</v>
      </c>
      <c r="U19" s="402">
        <v>0</v>
      </c>
      <c r="V19" s="402">
        <v>0</v>
      </c>
      <c r="W19" s="402">
        <f>SUM(W21:W39)</f>
        <v>15240675.43</v>
      </c>
      <c r="X19" s="402">
        <f aca="true" t="shared" si="0" ref="X19:AF19">SUM(X21:X39)</f>
        <v>4831379.43</v>
      </c>
      <c r="Y19" s="402">
        <f t="shared" si="0"/>
        <v>4831379.43</v>
      </c>
      <c r="Z19" s="402">
        <f t="shared" si="0"/>
        <v>0</v>
      </c>
      <c r="AA19" s="402">
        <f t="shared" si="0"/>
        <v>10409296</v>
      </c>
      <c r="AB19" s="402">
        <f t="shared" si="0"/>
        <v>10409296</v>
      </c>
      <c r="AC19" s="402">
        <f t="shared" si="0"/>
        <v>0</v>
      </c>
      <c r="AD19" s="402">
        <f t="shared" si="0"/>
        <v>0</v>
      </c>
      <c r="AE19" s="402">
        <f t="shared" si="0"/>
        <v>0</v>
      </c>
      <c r="AF19" s="402">
        <f t="shared" si="0"/>
        <v>0</v>
      </c>
    </row>
    <row r="20" spans="1:32" s="132" customFormat="1" ht="15">
      <c r="A20" s="405" t="s">
        <v>69</v>
      </c>
      <c r="B20" s="406"/>
      <c r="C20" s="406"/>
      <c r="D20" s="406"/>
      <c r="E20" s="407"/>
      <c r="F20" s="406"/>
      <c r="G20" s="406"/>
      <c r="H20" s="406"/>
      <c r="I20" s="400"/>
      <c r="J20" s="402"/>
      <c r="K20" s="402"/>
      <c r="L20" s="402"/>
      <c r="M20" s="402"/>
      <c r="N20" s="403">
        <f aca="true" t="shared" si="1" ref="N20:N64">O20+P20+Q20</f>
        <v>0</v>
      </c>
      <c r="O20" s="402"/>
      <c r="P20" s="402"/>
      <c r="Q20" s="402"/>
      <c r="R20" s="404">
        <f aca="true" t="shared" si="2" ref="R20:R30">I20</f>
        <v>0</v>
      </c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</row>
    <row r="21" spans="1:32" ht="48.75">
      <c r="A21" s="405" t="s">
        <v>618</v>
      </c>
      <c r="B21" s="406" t="s">
        <v>619</v>
      </c>
      <c r="C21" s="406" t="s">
        <v>620</v>
      </c>
      <c r="D21" s="408" t="s">
        <v>510</v>
      </c>
      <c r="E21" s="407"/>
      <c r="F21" s="406">
        <v>1984</v>
      </c>
      <c r="G21" s="406" t="s">
        <v>621</v>
      </c>
      <c r="H21" s="408" t="s">
        <v>622</v>
      </c>
      <c r="I21" s="400">
        <v>1001</v>
      </c>
      <c r="J21" s="402">
        <v>84.7</v>
      </c>
      <c r="K21" s="402">
        <v>84.7</v>
      </c>
      <c r="L21" s="402">
        <v>0</v>
      </c>
      <c r="M21" s="402">
        <v>0</v>
      </c>
      <c r="N21" s="403">
        <f t="shared" si="1"/>
        <v>0</v>
      </c>
      <c r="O21" s="402">
        <v>0</v>
      </c>
      <c r="P21" s="402">
        <v>0</v>
      </c>
      <c r="Q21" s="402">
        <v>0</v>
      </c>
      <c r="R21" s="404">
        <f t="shared" si="2"/>
        <v>1001</v>
      </c>
      <c r="S21" s="409">
        <v>0</v>
      </c>
      <c r="T21" s="409">
        <v>0</v>
      </c>
      <c r="U21" s="409">
        <v>0</v>
      </c>
      <c r="V21" s="409">
        <v>0</v>
      </c>
      <c r="W21" s="409">
        <f>X21+AA21+AD21</f>
        <v>39839</v>
      </c>
      <c r="X21" s="409">
        <f>Y21+Z21</f>
        <v>38839</v>
      </c>
      <c r="Y21" s="409">
        <v>38839</v>
      </c>
      <c r="Z21" s="409">
        <v>0</v>
      </c>
      <c r="AA21" s="409">
        <f>AB21+AC21</f>
        <v>1000</v>
      </c>
      <c r="AB21" s="409">
        <v>1000</v>
      </c>
      <c r="AC21" s="410">
        <v>0</v>
      </c>
      <c r="AD21" s="409">
        <f>AE21+AF21</f>
        <v>0</v>
      </c>
      <c r="AE21" s="409">
        <v>0</v>
      </c>
      <c r="AF21" s="409">
        <v>0</v>
      </c>
    </row>
    <row r="22" spans="1:32" ht="48.75">
      <c r="A22" s="405" t="s">
        <v>623</v>
      </c>
      <c r="B22" s="406" t="s">
        <v>624</v>
      </c>
      <c r="C22" s="406" t="s">
        <v>625</v>
      </c>
      <c r="D22" s="408" t="s">
        <v>510</v>
      </c>
      <c r="E22" s="407"/>
      <c r="F22" s="406">
        <v>2010</v>
      </c>
      <c r="G22" s="406" t="s">
        <v>621</v>
      </c>
      <c r="H22" s="408" t="s">
        <v>622</v>
      </c>
      <c r="I22" s="400">
        <v>1002</v>
      </c>
      <c r="J22" s="402">
        <v>379.6</v>
      </c>
      <c r="K22" s="402">
        <v>379.6</v>
      </c>
      <c r="L22" s="402">
        <v>0</v>
      </c>
      <c r="M22" s="402">
        <v>0</v>
      </c>
      <c r="N22" s="403">
        <f t="shared" si="1"/>
        <v>0</v>
      </c>
      <c r="O22" s="402">
        <v>0</v>
      </c>
      <c r="P22" s="402">
        <v>0</v>
      </c>
      <c r="Q22" s="402">
        <v>0</v>
      </c>
      <c r="R22" s="404">
        <f t="shared" si="2"/>
        <v>1002</v>
      </c>
      <c r="S22" s="409">
        <v>0</v>
      </c>
      <c r="T22" s="409">
        <v>0</v>
      </c>
      <c r="U22" s="409">
        <v>0</v>
      </c>
      <c r="V22" s="409">
        <v>0</v>
      </c>
      <c r="W22" s="409">
        <f aca="true" t="shared" si="3" ref="W22:W46">X22+AA22+AD22</f>
        <v>1173856</v>
      </c>
      <c r="X22" s="409">
        <f aca="true" t="shared" si="4" ref="X22:X38">Y22+Z22</f>
        <v>909168</v>
      </c>
      <c r="Y22" s="402">
        <f>748972+160196</f>
        <v>909168</v>
      </c>
      <c r="Z22" s="409">
        <v>0</v>
      </c>
      <c r="AA22" s="409">
        <f aca="true" t="shared" si="5" ref="AA22:AA38">AB22+AC22</f>
        <v>264688</v>
      </c>
      <c r="AB22" s="402">
        <f>361542-96854</f>
        <v>264688</v>
      </c>
      <c r="AC22" s="410">
        <v>0</v>
      </c>
      <c r="AD22" s="409">
        <f aca="true" t="shared" si="6" ref="AD22:AD38">AE22+AF22</f>
        <v>0</v>
      </c>
      <c r="AE22" s="409">
        <v>0</v>
      </c>
      <c r="AF22" s="409">
        <v>0</v>
      </c>
    </row>
    <row r="23" spans="1:32" ht="60.75">
      <c r="A23" s="405" t="s">
        <v>626</v>
      </c>
      <c r="B23" s="406" t="s">
        <v>627</v>
      </c>
      <c r="C23" s="406" t="s">
        <v>628</v>
      </c>
      <c r="D23" s="408" t="s">
        <v>510</v>
      </c>
      <c r="E23" s="407"/>
      <c r="F23" s="406">
        <v>2013</v>
      </c>
      <c r="G23" s="406" t="s">
        <v>621</v>
      </c>
      <c r="H23" s="408" t="s">
        <v>622</v>
      </c>
      <c r="I23" s="400">
        <v>1003</v>
      </c>
      <c r="J23" s="402">
        <v>95</v>
      </c>
      <c r="K23" s="402">
        <v>95</v>
      </c>
      <c r="L23" s="402">
        <v>0</v>
      </c>
      <c r="M23" s="402">
        <v>0</v>
      </c>
      <c r="N23" s="403">
        <f t="shared" si="1"/>
        <v>0</v>
      </c>
      <c r="O23" s="402">
        <v>0</v>
      </c>
      <c r="P23" s="402">
        <v>0</v>
      </c>
      <c r="Q23" s="402">
        <v>0</v>
      </c>
      <c r="R23" s="404">
        <f t="shared" si="2"/>
        <v>1003</v>
      </c>
      <c r="S23" s="409">
        <v>0</v>
      </c>
      <c r="T23" s="409">
        <v>0</v>
      </c>
      <c r="U23" s="409">
        <v>0</v>
      </c>
      <c r="V23" s="409">
        <v>0</v>
      </c>
      <c r="W23" s="409">
        <f t="shared" si="3"/>
        <v>1414600</v>
      </c>
      <c r="X23" s="409">
        <f t="shared" si="4"/>
        <v>1413600</v>
      </c>
      <c r="Y23" s="411">
        <v>1413600</v>
      </c>
      <c r="Z23" s="409">
        <v>0</v>
      </c>
      <c r="AA23" s="409">
        <f t="shared" si="5"/>
        <v>1000</v>
      </c>
      <c r="AB23" s="402">
        <v>1000</v>
      </c>
      <c r="AC23" s="410">
        <v>0</v>
      </c>
      <c r="AD23" s="409">
        <f t="shared" si="6"/>
        <v>0</v>
      </c>
      <c r="AE23" s="409">
        <v>0</v>
      </c>
      <c r="AF23" s="409">
        <v>0</v>
      </c>
    </row>
    <row r="24" spans="1:32" ht="48.75">
      <c r="A24" s="405" t="s">
        <v>629</v>
      </c>
      <c r="B24" s="406" t="s">
        <v>630</v>
      </c>
      <c r="C24" s="406" t="s">
        <v>631</v>
      </c>
      <c r="D24" s="408" t="s">
        <v>510</v>
      </c>
      <c r="E24" s="407"/>
      <c r="F24" s="406">
        <v>2010</v>
      </c>
      <c r="G24" s="406" t="s">
        <v>621</v>
      </c>
      <c r="H24" s="408" t="s">
        <v>622</v>
      </c>
      <c r="I24" s="400">
        <v>1004</v>
      </c>
      <c r="J24" s="402">
        <v>1985.1</v>
      </c>
      <c r="K24" s="402">
        <v>1985.1</v>
      </c>
      <c r="L24" s="402">
        <v>0</v>
      </c>
      <c r="M24" s="402">
        <v>0</v>
      </c>
      <c r="N24" s="403">
        <f t="shared" si="1"/>
        <v>0</v>
      </c>
      <c r="O24" s="402">
        <v>0</v>
      </c>
      <c r="P24" s="402">
        <v>0</v>
      </c>
      <c r="Q24" s="402">
        <v>0</v>
      </c>
      <c r="R24" s="404">
        <f t="shared" si="2"/>
        <v>1004</v>
      </c>
      <c r="S24" s="409">
        <v>0</v>
      </c>
      <c r="T24" s="409">
        <v>0</v>
      </c>
      <c r="U24" s="409">
        <v>0</v>
      </c>
      <c r="V24" s="409">
        <v>0</v>
      </c>
      <c r="W24" s="409">
        <f t="shared" si="3"/>
        <v>676995</v>
      </c>
      <c r="X24" s="409">
        <f t="shared" si="4"/>
        <v>631769</v>
      </c>
      <c r="Y24" s="409">
        <f>471574+160195</f>
        <v>631769</v>
      </c>
      <c r="Z24" s="409">
        <v>0</v>
      </c>
      <c r="AA24" s="409">
        <f t="shared" si="5"/>
        <v>45226</v>
      </c>
      <c r="AB24" s="409">
        <f>142080-96854</f>
        <v>45226</v>
      </c>
      <c r="AC24" s="410">
        <v>0</v>
      </c>
      <c r="AD24" s="409">
        <f t="shared" si="6"/>
        <v>0</v>
      </c>
      <c r="AE24" s="409">
        <v>0</v>
      </c>
      <c r="AF24" s="409">
        <v>0</v>
      </c>
    </row>
    <row r="25" spans="1:32" ht="48.75">
      <c r="A25" s="405" t="s">
        <v>618</v>
      </c>
      <c r="B25" s="406" t="s">
        <v>632</v>
      </c>
      <c r="C25" s="406" t="s">
        <v>633</v>
      </c>
      <c r="D25" s="408" t="s">
        <v>510</v>
      </c>
      <c r="E25" s="407"/>
      <c r="F25" s="406">
        <v>1969</v>
      </c>
      <c r="G25" s="406" t="s">
        <v>621</v>
      </c>
      <c r="H25" s="408" t="s">
        <v>622</v>
      </c>
      <c r="I25" s="406">
        <v>1005</v>
      </c>
      <c r="J25" s="409">
        <v>62.9</v>
      </c>
      <c r="K25" s="409">
        <v>62.9</v>
      </c>
      <c r="L25" s="409">
        <v>0</v>
      </c>
      <c r="M25" s="409">
        <v>0</v>
      </c>
      <c r="N25" s="403">
        <f t="shared" si="1"/>
        <v>0</v>
      </c>
      <c r="O25" s="409">
        <v>0</v>
      </c>
      <c r="P25" s="409">
        <v>0</v>
      </c>
      <c r="Q25" s="409">
        <v>0</v>
      </c>
      <c r="R25" s="404">
        <f t="shared" si="2"/>
        <v>1005</v>
      </c>
      <c r="S25" s="409">
        <v>0</v>
      </c>
      <c r="T25" s="409">
        <v>0</v>
      </c>
      <c r="U25" s="409">
        <v>0</v>
      </c>
      <c r="V25" s="409">
        <v>0</v>
      </c>
      <c r="W25" s="409">
        <f t="shared" si="3"/>
        <v>117504</v>
      </c>
      <c r="X25" s="409">
        <f t="shared" si="4"/>
        <v>116504</v>
      </c>
      <c r="Y25" s="402">
        <v>116504</v>
      </c>
      <c r="Z25" s="409">
        <v>0</v>
      </c>
      <c r="AA25" s="409">
        <f t="shared" si="5"/>
        <v>1000</v>
      </c>
      <c r="AB25" s="402">
        <v>1000</v>
      </c>
      <c r="AC25" s="410">
        <v>0</v>
      </c>
      <c r="AD25" s="409">
        <f t="shared" si="6"/>
        <v>0</v>
      </c>
      <c r="AE25" s="409">
        <v>0</v>
      </c>
      <c r="AF25" s="409">
        <v>0</v>
      </c>
    </row>
    <row r="26" spans="1:32" ht="60.75">
      <c r="A26" s="405" t="s">
        <v>634</v>
      </c>
      <c r="B26" s="406" t="s">
        <v>635</v>
      </c>
      <c r="C26" s="406" t="s">
        <v>636</v>
      </c>
      <c r="D26" s="408" t="s">
        <v>510</v>
      </c>
      <c r="E26" s="407"/>
      <c r="F26" s="406">
        <v>2013</v>
      </c>
      <c r="G26" s="406" t="s">
        <v>621</v>
      </c>
      <c r="H26" s="408" t="s">
        <v>622</v>
      </c>
      <c r="I26" s="406">
        <v>1006</v>
      </c>
      <c r="J26" s="409">
        <v>21</v>
      </c>
      <c r="K26" s="409">
        <v>21</v>
      </c>
      <c r="L26" s="409">
        <v>0</v>
      </c>
      <c r="M26" s="409">
        <v>0</v>
      </c>
      <c r="N26" s="403">
        <f t="shared" si="1"/>
        <v>0</v>
      </c>
      <c r="O26" s="409">
        <v>0</v>
      </c>
      <c r="P26" s="409">
        <v>0</v>
      </c>
      <c r="Q26" s="409">
        <v>0</v>
      </c>
      <c r="R26" s="404">
        <f t="shared" si="2"/>
        <v>1006</v>
      </c>
      <c r="S26" s="409">
        <v>0</v>
      </c>
      <c r="T26" s="409">
        <v>0</v>
      </c>
      <c r="U26" s="409">
        <v>0</v>
      </c>
      <c r="V26" s="409">
        <v>0</v>
      </c>
      <c r="W26" s="409">
        <f t="shared" si="3"/>
        <v>56480</v>
      </c>
      <c r="X26" s="409">
        <f t="shared" si="4"/>
        <v>55480</v>
      </c>
      <c r="Y26" s="402">
        <v>55480</v>
      </c>
      <c r="Z26" s="409">
        <v>0</v>
      </c>
      <c r="AA26" s="409">
        <f t="shared" si="5"/>
        <v>1000</v>
      </c>
      <c r="AB26" s="402">
        <v>1000</v>
      </c>
      <c r="AC26" s="410">
        <v>0</v>
      </c>
      <c r="AD26" s="409">
        <f t="shared" si="6"/>
        <v>0</v>
      </c>
      <c r="AE26" s="409">
        <v>0</v>
      </c>
      <c r="AF26" s="409">
        <v>0</v>
      </c>
    </row>
    <row r="27" spans="1:32" ht="48.75">
      <c r="A27" s="405" t="s">
        <v>618</v>
      </c>
      <c r="B27" s="406" t="s">
        <v>637</v>
      </c>
      <c r="C27" s="406" t="s">
        <v>638</v>
      </c>
      <c r="D27" s="408" t="s">
        <v>510</v>
      </c>
      <c r="E27" s="407"/>
      <c r="F27" s="406">
        <v>1969</v>
      </c>
      <c r="G27" s="406" t="s">
        <v>621</v>
      </c>
      <c r="H27" s="408" t="s">
        <v>622</v>
      </c>
      <c r="I27" s="406">
        <v>1007</v>
      </c>
      <c r="J27" s="409">
        <v>126.8</v>
      </c>
      <c r="K27" s="409">
        <v>126.8</v>
      </c>
      <c r="L27" s="409">
        <v>0</v>
      </c>
      <c r="M27" s="409">
        <v>0</v>
      </c>
      <c r="N27" s="403">
        <f t="shared" si="1"/>
        <v>0</v>
      </c>
      <c r="O27" s="409">
        <v>0</v>
      </c>
      <c r="P27" s="409">
        <v>0</v>
      </c>
      <c r="Q27" s="409">
        <v>0</v>
      </c>
      <c r="R27" s="404">
        <f t="shared" si="2"/>
        <v>1007</v>
      </c>
      <c r="S27" s="409">
        <v>0</v>
      </c>
      <c r="T27" s="409">
        <v>0</v>
      </c>
      <c r="U27" s="409">
        <v>0</v>
      </c>
      <c r="V27" s="409">
        <v>0</v>
      </c>
      <c r="W27" s="409">
        <f t="shared" si="3"/>
        <v>39839</v>
      </c>
      <c r="X27" s="409">
        <f t="shared" si="4"/>
        <v>38839</v>
      </c>
      <c r="Y27" s="402">
        <v>38839</v>
      </c>
      <c r="Z27" s="409">
        <v>0</v>
      </c>
      <c r="AA27" s="409">
        <f t="shared" si="5"/>
        <v>1000</v>
      </c>
      <c r="AB27" s="402">
        <v>1000</v>
      </c>
      <c r="AC27" s="410">
        <v>0</v>
      </c>
      <c r="AD27" s="409">
        <f t="shared" si="6"/>
        <v>0</v>
      </c>
      <c r="AE27" s="409">
        <v>0</v>
      </c>
      <c r="AF27" s="409">
        <v>0</v>
      </c>
    </row>
    <row r="28" spans="1:32" ht="48.75">
      <c r="A28" s="405" t="s">
        <v>618</v>
      </c>
      <c r="B28" s="406" t="s">
        <v>639</v>
      </c>
      <c r="C28" s="406" t="s">
        <v>640</v>
      </c>
      <c r="D28" s="408" t="s">
        <v>510</v>
      </c>
      <c r="E28" s="407"/>
      <c r="F28" s="406">
        <v>1994</v>
      </c>
      <c r="G28" s="406" t="s">
        <v>621</v>
      </c>
      <c r="H28" s="408" t="s">
        <v>622</v>
      </c>
      <c r="I28" s="406">
        <v>1008</v>
      </c>
      <c r="J28" s="409">
        <v>251</v>
      </c>
      <c r="K28" s="409">
        <v>251</v>
      </c>
      <c r="L28" s="409">
        <v>0</v>
      </c>
      <c r="M28" s="409">
        <v>0</v>
      </c>
      <c r="N28" s="403">
        <f t="shared" si="1"/>
        <v>0</v>
      </c>
      <c r="O28" s="409">
        <v>0</v>
      </c>
      <c r="P28" s="409">
        <v>0</v>
      </c>
      <c r="Q28" s="409">
        <v>0</v>
      </c>
      <c r="R28" s="404">
        <f t="shared" si="2"/>
        <v>1008</v>
      </c>
      <c r="S28" s="409">
        <v>0</v>
      </c>
      <c r="T28" s="409">
        <v>0</v>
      </c>
      <c r="U28" s="409">
        <v>0</v>
      </c>
      <c r="V28" s="409">
        <v>0</v>
      </c>
      <c r="W28" s="409">
        <f t="shared" si="3"/>
        <v>0</v>
      </c>
      <c r="X28" s="409">
        <f t="shared" si="4"/>
        <v>0</v>
      </c>
      <c r="Y28" s="402">
        <v>0</v>
      </c>
      <c r="Z28" s="409">
        <v>0</v>
      </c>
      <c r="AA28" s="409">
        <f t="shared" si="5"/>
        <v>0</v>
      </c>
      <c r="AB28" s="402">
        <v>0</v>
      </c>
      <c r="AC28" s="410">
        <v>0</v>
      </c>
      <c r="AD28" s="409">
        <f t="shared" si="6"/>
        <v>0</v>
      </c>
      <c r="AE28" s="409">
        <v>0</v>
      </c>
      <c r="AF28" s="409">
        <v>0</v>
      </c>
    </row>
    <row r="29" spans="1:32" ht="60.75">
      <c r="A29" s="405" t="s">
        <v>641</v>
      </c>
      <c r="B29" s="406" t="s">
        <v>642</v>
      </c>
      <c r="C29" s="406" t="s">
        <v>643</v>
      </c>
      <c r="D29" s="408" t="s">
        <v>510</v>
      </c>
      <c r="E29" s="407"/>
      <c r="F29" s="406">
        <v>2013</v>
      </c>
      <c r="G29" s="406" t="s">
        <v>621</v>
      </c>
      <c r="H29" s="408" t="s">
        <v>622</v>
      </c>
      <c r="I29" s="406">
        <v>1009</v>
      </c>
      <c r="J29" s="409">
        <v>3864.4</v>
      </c>
      <c r="K29" s="409">
        <v>3864.4</v>
      </c>
      <c r="L29" s="409">
        <v>0</v>
      </c>
      <c r="M29" s="409">
        <v>0</v>
      </c>
      <c r="N29" s="403">
        <f t="shared" si="1"/>
        <v>0</v>
      </c>
      <c r="O29" s="409">
        <v>0</v>
      </c>
      <c r="P29" s="409">
        <v>0</v>
      </c>
      <c r="Q29" s="409">
        <v>0</v>
      </c>
      <c r="R29" s="404">
        <f t="shared" si="2"/>
        <v>1009</v>
      </c>
      <c r="S29" s="409">
        <v>0</v>
      </c>
      <c r="T29" s="409">
        <v>0</v>
      </c>
      <c r="U29" s="409">
        <v>0</v>
      </c>
      <c r="V29" s="409">
        <v>0</v>
      </c>
      <c r="W29" s="409">
        <f t="shared" si="3"/>
        <v>871173</v>
      </c>
      <c r="X29" s="409">
        <f t="shared" si="4"/>
        <v>825947</v>
      </c>
      <c r="Y29" s="402">
        <f>665753+160194</f>
        <v>825947</v>
      </c>
      <c r="Z29" s="409">
        <v>0</v>
      </c>
      <c r="AA29" s="409">
        <f t="shared" si="5"/>
        <v>45226</v>
      </c>
      <c r="AB29" s="402">
        <f>142080-96854</f>
        <v>45226</v>
      </c>
      <c r="AC29" s="410">
        <v>0</v>
      </c>
      <c r="AD29" s="409">
        <f t="shared" si="6"/>
        <v>0</v>
      </c>
      <c r="AE29" s="409">
        <v>0</v>
      </c>
      <c r="AF29" s="409">
        <v>0</v>
      </c>
    </row>
    <row r="30" spans="1:32" ht="48.75">
      <c r="A30" s="405" t="s">
        <v>618</v>
      </c>
      <c r="B30" s="406" t="s">
        <v>644</v>
      </c>
      <c r="C30" s="406" t="s">
        <v>645</v>
      </c>
      <c r="D30" s="408" t="s">
        <v>510</v>
      </c>
      <c r="E30" s="407"/>
      <c r="F30" s="406">
        <v>1994</v>
      </c>
      <c r="G30" s="406" t="s">
        <v>621</v>
      </c>
      <c r="H30" s="408" t="s">
        <v>622</v>
      </c>
      <c r="I30" s="406">
        <v>1010</v>
      </c>
      <c r="J30" s="409">
        <v>48</v>
      </c>
      <c r="K30" s="409">
        <v>48</v>
      </c>
      <c r="L30" s="409">
        <v>0</v>
      </c>
      <c r="M30" s="409">
        <v>0</v>
      </c>
      <c r="N30" s="403">
        <f t="shared" si="1"/>
        <v>0</v>
      </c>
      <c r="O30" s="409">
        <v>0</v>
      </c>
      <c r="P30" s="409">
        <v>0</v>
      </c>
      <c r="Q30" s="409">
        <v>0</v>
      </c>
      <c r="R30" s="404">
        <f t="shared" si="2"/>
        <v>1010</v>
      </c>
      <c r="S30" s="409">
        <v>0</v>
      </c>
      <c r="T30" s="409">
        <v>0</v>
      </c>
      <c r="U30" s="409">
        <v>0</v>
      </c>
      <c r="V30" s="409">
        <v>0</v>
      </c>
      <c r="W30" s="409">
        <f t="shared" si="3"/>
        <v>39839</v>
      </c>
      <c r="X30" s="409">
        <f t="shared" si="4"/>
        <v>38839</v>
      </c>
      <c r="Y30" s="402">
        <v>38839</v>
      </c>
      <c r="Z30" s="409">
        <v>0</v>
      </c>
      <c r="AA30" s="409">
        <f t="shared" si="5"/>
        <v>1000</v>
      </c>
      <c r="AB30" s="402">
        <v>1000</v>
      </c>
      <c r="AC30" s="410">
        <v>0</v>
      </c>
      <c r="AD30" s="409">
        <f t="shared" si="6"/>
        <v>0</v>
      </c>
      <c r="AE30" s="409">
        <v>0</v>
      </c>
      <c r="AF30" s="409">
        <v>0</v>
      </c>
    </row>
    <row r="31" spans="1:32" ht="48.75">
      <c r="A31" s="405" t="s">
        <v>618</v>
      </c>
      <c r="B31" s="406" t="s">
        <v>646</v>
      </c>
      <c r="C31" s="406" t="s">
        <v>647</v>
      </c>
      <c r="D31" s="408" t="s">
        <v>510</v>
      </c>
      <c r="E31" s="407"/>
      <c r="F31" s="406">
        <v>1958</v>
      </c>
      <c r="G31" s="406" t="s">
        <v>621</v>
      </c>
      <c r="H31" s="408" t="s">
        <v>622</v>
      </c>
      <c r="I31" s="406">
        <v>1011</v>
      </c>
      <c r="J31" s="409">
        <v>296.8</v>
      </c>
      <c r="K31" s="409">
        <v>296.8</v>
      </c>
      <c r="L31" s="409">
        <v>0</v>
      </c>
      <c r="M31" s="409">
        <v>0</v>
      </c>
      <c r="N31" s="403">
        <f t="shared" si="1"/>
        <v>0</v>
      </c>
      <c r="O31" s="409">
        <v>0</v>
      </c>
      <c r="P31" s="409">
        <v>0</v>
      </c>
      <c r="Q31" s="409">
        <v>0</v>
      </c>
      <c r="R31" s="404"/>
      <c r="S31" s="409">
        <v>0</v>
      </c>
      <c r="T31" s="409">
        <v>0</v>
      </c>
      <c r="U31" s="409">
        <v>0</v>
      </c>
      <c r="V31" s="409">
        <v>0</v>
      </c>
      <c r="W31" s="409">
        <f t="shared" si="3"/>
        <v>545207.4299999999</v>
      </c>
      <c r="X31" s="409">
        <f t="shared" si="4"/>
        <v>512731.43</v>
      </c>
      <c r="Y31" s="402">
        <f>352537+160194.43</f>
        <v>512731.43</v>
      </c>
      <c r="Z31" s="409">
        <v>0</v>
      </c>
      <c r="AA31" s="409">
        <f t="shared" si="5"/>
        <v>32476</v>
      </c>
      <c r="AB31" s="402">
        <f>129330-96854</f>
        <v>32476</v>
      </c>
      <c r="AC31" s="410">
        <v>0</v>
      </c>
      <c r="AD31" s="409">
        <f t="shared" si="6"/>
        <v>0</v>
      </c>
      <c r="AE31" s="409">
        <v>0</v>
      </c>
      <c r="AF31" s="409">
        <v>0</v>
      </c>
    </row>
    <row r="32" spans="1:32" ht="48.75">
      <c r="A32" s="405" t="s">
        <v>618</v>
      </c>
      <c r="B32" s="406" t="s">
        <v>648</v>
      </c>
      <c r="C32" s="406" t="s">
        <v>649</v>
      </c>
      <c r="D32" s="408" t="s">
        <v>510</v>
      </c>
      <c r="E32" s="407"/>
      <c r="F32" s="406">
        <v>1965</v>
      </c>
      <c r="G32" s="406" t="s">
        <v>621</v>
      </c>
      <c r="H32" s="408" t="s">
        <v>622</v>
      </c>
      <c r="I32" s="406">
        <v>1012</v>
      </c>
      <c r="J32" s="409">
        <v>90.5</v>
      </c>
      <c r="K32" s="409">
        <v>90.5</v>
      </c>
      <c r="L32" s="409">
        <v>0</v>
      </c>
      <c r="M32" s="409">
        <v>0</v>
      </c>
      <c r="N32" s="403">
        <f t="shared" si="1"/>
        <v>0</v>
      </c>
      <c r="O32" s="409">
        <v>0</v>
      </c>
      <c r="P32" s="409">
        <v>0</v>
      </c>
      <c r="Q32" s="409">
        <v>0</v>
      </c>
      <c r="R32" s="404"/>
      <c r="S32" s="409">
        <v>0</v>
      </c>
      <c r="T32" s="409">
        <v>0</v>
      </c>
      <c r="U32" s="409">
        <v>0</v>
      </c>
      <c r="V32" s="409">
        <v>0</v>
      </c>
      <c r="W32" s="409">
        <f t="shared" si="3"/>
        <v>39839</v>
      </c>
      <c r="X32" s="409">
        <f t="shared" si="4"/>
        <v>38839</v>
      </c>
      <c r="Y32" s="402">
        <v>38839</v>
      </c>
      <c r="Z32" s="409">
        <v>0</v>
      </c>
      <c r="AA32" s="409">
        <f t="shared" si="5"/>
        <v>1000</v>
      </c>
      <c r="AB32" s="402">
        <v>1000</v>
      </c>
      <c r="AC32" s="410">
        <v>0</v>
      </c>
      <c r="AD32" s="409">
        <f t="shared" si="6"/>
        <v>0</v>
      </c>
      <c r="AE32" s="409">
        <v>0</v>
      </c>
      <c r="AF32" s="409">
        <v>0</v>
      </c>
    </row>
    <row r="33" spans="1:32" ht="48.75">
      <c r="A33" s="405" t="s">
        <v>618</v>
      </c>
      <c r="B33" s="406" t="s">
        <v>650</v>
      </c>
      <c r="C33" s="406" t="s">
        <v>651</v>
      </c>
      <c r="D33" s="408" t="s">
        <v>510</v>
      </c>
      <c r="E33" s="407"/>
      <c r="F33" s="406">
        <v>2002</v>
      </c>
      <c r="G33" s="406" t="s">
        <v>621</v>
      </c>
      <c r="H33" s="408" t="s">
        <v>622</v>
      </c>
      <c r="I33" s="406">
        <v>1013</v>
      </c>
      <c r="J33" s="409">
        <v>373.8</v>
      </c>
      <c r="K33" s="409">
        <v>373.8</v>
      </c>
      <c r="L33" s="409">
        <v>0</v>
      </c>
      <c r="M33" s="409">
        <v>0</v>
      </c>
      <c r="N33" s="403">
        <f t="shared" si="1"/>
        <v>0</v>
      </c>
      <c r="O33" s="409">
        <v>0</v>
      </c>
      <c r="P33" s="409">
        <v>0</v>
      </c>
      <c r="Q33" s="409">
        <v>0</v>
      </c>
      <c r="R33" s="404"/>
      <c r="S33" s="409">
        <v>0</v>
      </c>
      <c r="T33" s="409">
        <v>0</v>
      </c>
      <c r="U33" s="409">
        <v>0</v>
      </c>
      <c r="V33" s="409">
        <v>0</v>
      </c>
      <c r="W33" s="409">
        <f t="shared" si="3"/>
        <v>10022184</v>
      </c>
      <c r="X33" s="409">
        <f t="shared" si="4"/>
        <v>116504</v>
      </c>
      <c r="Y33" s="402">
        <v>116504</v>
      </c>
      <c r="Z33" s="409">
        <v>0</v>
      </c>
      <c r="AA33" s="409">
        <f t="shared" si="5"/>
        <v>9905680</v>
      </c>
      <c r="AB33" s="402">
        <f>10002534-96854</f>
        <v>9905680</v>
      </c>
      <c r="AC33" s="410">
        <v>0</v>
      </c>
      <c r="AD33" s="409">
        <f t="shared" si="6"/>
        <v>0</v>
      </c>
      <c r="AE33" s="409">
        <v>0</v>
      </c>
      <c r="AF33" s="409">
        <v>0</v>
      </c>
    </row>
    <row r="34" spans="1:32" ht="48.75">
      <c r="A34" s="405" t="s">
        <v>652</v>
      </c>
      <c r="B34" s="406" t="s">
        <v>650</v>
      </c>
      <c r="C34" s="406" t="s">
        <v>653</v>
      </c>
      <c r="D34" s="408" t="s">
        <v>510</v>
      </c>
      <c r="E34" s="407"/>
      <c r="F34" s="406">
        <v>1990</v>
      </c>
      <c r="G34" s="406" t="s">
        <v>621</v>
      </c>
      <c r="H34" s="408" t="s">
        <v>622</v>
      </c>
      <c r="I34" s="406">
        <v>1014</v>
      </c>
      <c r="J34" s="409">
        <v>7.8</v>
      </c>
      <c r="K34" s="409">
        <v>7.8</v>
      </c>
      <c r="L34" s="409">
        <v>0</v>
      </c>
      <c r="M34" s="409">
        <v>0</v>
      </c>
      <c r="N34" s="403">
        <f t="shared" si="1"/>
        <v>0</v>
      </c>
      <c r="O34" s="409">
        <v>0</v>
      </c>
      <c r="P34" s="409">
        <v>0</v>
      </c>
      <c r="Q34" s="409">
        <v>0</v>
      </c>
      <c r="R34" s="404"/>
      <c r="S34" s="409">
        <v>0</v>
      </c>
      <c r="T34" s="409">
        <v>0</v>
      </c>
      <c r="U34" s="409">
        <v>0</v>
      </c>
      <c r="V34" s="409">
        <v>0</v>
      </c>
      <c r="W34" s="409">
        <f t="shared" si="3"/>
        <v>0</v>
      </c>
      <c r="X34" s="409">
        <f t="shared" si="4"/>
        <v>0</v>
      </c>
      <c r="Y34" s="402">
        <v>0</v>
      </c>
      <c r="Z34" s="409">
        <v>0</v>
      </c>
      <c r="AA34" s="409">
        <f t="shared" si="5"/>
        <v>0</v>
      </c>
      <c r="AB34" s="402">
        <v>0</v>
      </c>
      <c r="AC34" s="410">
        <v>0</v>
      </c>
      <c r="AD34" s="409">
        <f t="shared" si="6"/>
        <v>0</v>
      </c>
      <c r="AE34" s="409">
        <v>0</v>
      </c>
      <c r="AF34" s="409">
        <v>0</v>
      </c>
    </row>
    <row r="35" spans="1:32" ht="60.75">
      <c r="A35" s="405" t="s">
        <v>654</v>
      </c>
      <c r="B35" s="406" t="s">
        <v>655</v>
      </c>
      <c r="C35" s="406" t="s">
        <v>656</v>
      </c>
      <c r="D35" s="408" t="s">
        <v>510</v>
      </c>
      <c r="E35" s="407"/>
      <c r="F35" s="406">
        <v>2013</v>
      </c>
      <c r="G35" s="406" t="s">
        <v>621</v>
      </c>
      <c r="H35" s="408" t="s">
        <v>622</v>
      </c>
      <c r="I35" s="406">
        <v>1015</v>
      </c>
      <c r="J35" s="409">
        <v>133.6</v>
      </c>
      <c r="K35" s="409">
        <v>133.6</v>
      </c>
      <c r="L35" s="409">
        <v>0</v>
      </c>
      <c r="M35" s="409">
        <v>0</v>
      </c>
      <c r="N35" s="403">
        <f t="shared" si="1"/>
        <v>0</v>
      </c>
      <c r="O35" s="409">
        <v>0</v>
      </c>
      <c r="P35" s="409">
        <v>0</v>
      </c>
      <c r="Q35" s="409">
        <v>0</v>
      </c>
      <c r="R35" s="404"/>
      <c r="S35" s="409">
        <v>0</v>
      </c>
      <c r="T35" s="409">
        <v>0</v>
      </c>
      <c r="U35" s="409">
        <v>0</v>
      </c>
      <c r="V35" s="409">
        <v>0</v>
      </c>
      <c r="W35" s="409">
        <f t="shared" si="3"/>
        <v>27420</v>
      </c>
      <c r="X35" s="409">
        <f t="shared" si="4"/>
        <v>19420</v>
      </c>
      <c r="Y35" s="402">
        <v>19420</v>
      </c>
      <c r="Z35" s="409">
        <v>0</v>
      </c>
      <c r="AA35" s="409">
        <f t="shared" si="5"/>
        <v>8000</v>
      </c>
      <c r="AB35" s="402">
        <v>8000</v>
      </c>
      <c r="AC35" s="410">
        <v>0</v>
      </c>
      <c r="AD35" s="409">
        <f t="shared" si="6"/>
        <v>0</v>
      </c>
      <c r="AE35" s="409">
        <v>0</v>
      </c>
      <c r="AF35" s="409">
        <v>0</v>
      </c>
    </row>
    <row r="36" spans="1:32" ht="60.75">
      <c r="A36" s="405" t="s">
        <v>657</v>
      </c>
      <c r="B36" s="406" t="s">
        <v>658</v>
      </c>
      <c r="C36" s="406" t="s">
        <v>659</v>
      </c>
      <c r="D36" s="408" t="s">
        <v>510</v>
      </c>
      <c r="E36" s="407"/>
      <c r="F36" s="406">
        <v>2013</v>
      </c>
      <c r="G36" s="406" t="s">
        <v>621</v>
      </c>
      <c r="H36" s="408" t="s">
        <v>622</v>
      </c>
      <c r="I36" s="406">
        <v>1016</v>
      </c>
      <c r="J36" s="409">
        <v>22</v>
      </c>
      <c r="K36" s="409">
        <v>22</v>
      </c>
      <c r="L36" s="409">
        <v>0</v>
      </c>
      <c r="M36" s="409">
        <v>0</v>
      </c>
      <c r="N36" s="403">
        <f t="shared" si="1"/>
        <v>0</v>
      </c>
      <c r="O36" s="409">
        <v>0</v>
      </c>
      <c r="P36" s="409">
        <v>0</v>
      </c>
      <c r="Q36" s="409">
        <v>0</v>
      </c>
      <c r="R36" s="404"/>
      <c r="S36" s="409">
        <v>0</v>
      </c>
      <c r="T36" s="409">
        <v>0</v>
      </c>
      <c r="U36" s="409">
        <v>0</v>
      </c>
      <c r="V36" s="409">
        <v>0</v>
      </c>
      <c r="W36" s="409">
        <f t="shared" si="3"/>
        <v>20420</v>
      </c>
      <c r="X36" s="409">
        <f t="shared" si="4"/>
        <v>19420</v>
      </c>
      <c r="Y36" s="402">
        <v>19420</v>
      </c>
      <c r="Z36" s="409">
        <v>0</v>
      </c>
      <c r="AA36" s="409">
        <f t="shared" si="5"/>
        <v>1000</v>
      </c>
      <c r="AB36" s="402">
        <v>1000</v>
      </c>
      <c r="AC36" s="410">
        <v>0</v>
      </c>
      <c r="AD36" s="409">
        <f t="shared" si="6"/>
        <v>0</v>
      </c>
      <c r="AE36" s="409">
        <v>0</v>
      </c>
      <c r="AF36" s="409">
        <v>0</v>
      </c>
    </row>
    <row r="37" spans="1:32" ht="60.75">
      <c r="A37" s="405" t="s">
        <v>660</v>
      </c>
      <c r="B37" s="406" t="s">
        <v>661</v>
      </c>
      <c r="C37" s="406" t="s">
        <v>662</v>
      </c>
      <c r="D37" s="408" t="s">
        <v>510</v>
      </c>
      <c r="E37" s="407"/>
      <c r="F37" s="406">
        <v>2017</v>
      </c>
      <c r="G37" s="406" t="s">
        <v>621</v>
      </c>
      <c r="H37" s="408" t="s">
        <v>622</v>
      </c>
      <c r="I37" s="406">
        <v>1017</v>
      </c>
      <c r="J37" s="409">
        <v>7.5</v>
      </c>
      <c r="K37" s="409">
        <v>7.5</v>
      </c>
      <c r="L37" s="409">
        <v>0</v>
      </c>
      <c r="M37" s="409">
        <v>0</v>
      </c>
      <c r="N37" s="403">
        <f t="shared" si="1"/>
        <v>0</v>
      </c>
      <c r="O37" s="409">
        <v>0</v>
      </c>
      <c r="P37" s="409">
        <v>0</v>
      </c>
      <c r="Q37" s="409">
        <v>0</v>
      </c>
      <c r="R37" s="404"/>
      <c r="S37" s="409">
        <v>0</v>
      </c>
      <c r="T37" s="409">
        <v>0</v>
      </c>
      <c r="U37" s="409">
        <v>0</v>
      </c>
      <c r="V37" s="409">
        <v>0</v>
      </c>
      <c r="W37" s="409">
        <f t="shared" si="3"/>
        <v>56480</v>
      </c>
      <c r="X37" s="409">
        <f t="shared" si="4"/>
        <v>55480</v>
      </c>
      <c r="Y37" s="402">
        <v>55480</v>
      </c>
      <c r="Z37" s="409">
        <v>0</v>
      </c>
      <c r="AA37" s="409">
        <f t="shared" si="5"/>
        <v>1000</v>
      </c>
      <c r="AB37" s="402">
        <v>1000</v>
      </c>
      <c r="AC37" s="410">
        <v>0</v>
      </c>
      <c r="AD37" s="409">
        <f t="shared" si="6"/>
        <v>0</v>
      </c>
      <c r="AE37" s="409">
        <v>0</v>
      </c>
      <c r="AF37" s="409">
        <v>0</v>
      </c>
    </row>
    <row r="38" spans="1:32" ht="26.25">
      <c r="A38" s="399" t="s">
        <v>150</v>
      </c>
      <c r="B38" s="400" t="s">
        <v>50</v>
      </c>
      <c r="C38" s="400" t="s">
        <v>50</v>
      </c>
      <c r="D38" s="400" t="s">
        <v>50</v>
      </c>
      <c r="E38" s="401"/>
      <c r="F38" s="400" t="s">
        <v>50</v>
      </c>
      <c r="G38" s="400" t="s">
        <v>50</v>
      </c>
      <c r="H38" s="400" t="s">
        <v>50</v>
      </c>
      <c r="I38" s="400">
        <v>2000</v>
      </c>
      <c r="J38" s="402">
        <f>SUM(J40:J45)</f>
        <v>1600</v>
      </c>
      <c r="K38" s="402">
        <f>SUM(K40:K45)</f>
        <v>1600</v>
      </c>
      <c r="L38" s="402">
        <f>SUM(L40:L45)</f>
        <v>0</v>
      </c>
      <c r="M38" s="402">
        <f>SUM(M40:M45)</f>
        <v>0</v>
      </c>
      <c r="N38" s="403">
        <f t="shared" si="1"/>
        <v>0</v>
      </c>
      <c r="O38" s="402"/>
      <c r="P38" s="402"/>
      <c r="Q38" s="402"/>
      <c r="R38" s="404">
        <f>I38</f>
        <v>2000</v>
      </c>
      <c r="S38" s="409">
        <v>0</v>
      </c>
      <c r="T38" s="409">
        <v>0</v>
      </c>
      <c r="U38" s="409">
        <v>0</v>
      </c>
      <c r="V38" s="409">
        <v>0</v>
      </c>
      <c r="W38" s="409">
        <f t="shared" si="3"/>
        <v>99000</v>
      </c>
      <c r="X38" s="409">
        <f t="shared" si="4"/>
        <v>0</v>
      </c>
      <c r="Y38" s="409">
        <v>0</v>
      </c>
      <c r="Z38" s="409">
        <v>0</v>
      </c>
      <c r="AA38" s="409">
        <f t="shared" si="5"/>
        <v>99000</v>
      </c>
      <c r="AB38" s="409">
        <f>SUM(AB40:AB46)</f>
        <v>99000</v>
      </c>
      <c r="AC38" s="410">
        <v>0</v>
      </c>
      <c r="AD38" s="409">
        <f t="shared" si="6"/>
        <v>0</v>
      </c>
      <c r="AE38" s="409">
        <v>0</v>
      </c>
      <c r="AF38" s="409">
        <v>0</v>
      </c>
    </row>
    <row r="39" spans="1:32" s="132" customFormat="1" ht="15">
      <c r="A39" s="405" t="s">
        <v>69</v>
      </c>
      <c r="B39" s="406"/>
      <c r="C39" s="406"/>
      <c r="D39" s="406"/>
      <c r="E39" s="407"/>
      <c r="F39" s="406"/>
      <c r="G39" s="406"/>
      <c r="H39" s="406"/>
      <c r="I39" s="400"/>
      <c r="J39" s="402"/>
      <c r="K39" s="402"/>
      <c r="L39" s="402"/>
      <c r="M39" s="402"/>
      <c r="N39" s="403">
        <f t="shared" si="1"/>
        <v>0</v>
      </c>
      <c r="O39" s="402"/>
      <c r="P39" s="402"/>
      <c r="Q39" s="402"/>
      <c r="R39" s="404">
        <f aca="true" t="shared" si="7" ref="R39:R64">I39</f>
        <v>0</v>
      </c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</row>
    <row r="40" spans="1:32" ht="60.75">
      <c r="A40" s="405" t="s">
        <v>663</v>
      </c>
      <c r="B40" s="406" t="s">
        <v>664</v>
      </c>
      <c r="C40" s="406" t="s">
        <v>665</v>
      </c>
      <c r="D40" s="408" t="s">
        <v>510</v>
      </c>
      <c r="E40" s="407"/>
      <c r="F40" s="406">
        <v>2013</v>
      </c>
      <c r="G40" s="406" t="s">
        <v>666</v>
      </c>
      <c r="H40" s="408" t="s">
        <v>746</v>
      </c>
      <c r="I40" s="400">
        <v>2001</v>
      </c>
      <c r="J40" s="402">
        <v>126</v>
      </c>
      <c r="K40" s="402">
        <v>126</v>
      </c>
      <c r="L40" s="402">
        <v>0</v>
      </c>
      <c r="M40" s="402">
        <v>0</v>
      </c>
      <c r="N40" s="403">
        <f t="shared" si="1"/>
        <v>0</v>
      </c>
      <c r="O40" s="402">
        <v>0</v>
      </c>
      <c r="P40" s="402">
        <v>0</v>
      </c>
      <c r="Q40" s="402">
        <v>0</v>
      </c>
      <c r="R40" s="404">
        <f t="shared" si="7"/>
        <v>2001</v>
      </c>
      <c r="S40" s="402">
        <v>0</v>
      </c>
      <c r="T40" s="402">
        <v>0</v>
      </c>
      <c r="U40" s="402">
        <v>0</v>
      </c>
      <c r="V40" s="402">
        <v>0</v>
      </c>
      <c r="W40" s="409">
        <f t="shared" si="3"/>
        <v>0</v>
      </c>
      <c r="X40" s="402">
        <v>0</v>
      </c>
      <c r="Y40" s="402">
        <v>0</v>
      </c>
      <c r="Z40" s="402">
        <v>0</v>
      </c>
      <c r="AA40" s="402">
        <f>AB40+AC40</f>
        <v>0</v>
      </c>
      <c r="AB40" s="402">
        <v>0</v>
      </c>
      <c r="AC40" s="402">
        <v>0</v>
      </c>
      <c r="AD40" s="402">
        <v>0</v>
      </c>
      <c r="AE40" s="402">
        <v>0</v>
      </c>
      <c r="AF40" s="402">
        <v>0</v>
      </c>
    </row>
    <row r="41" spans="1:32" ht="60.75">
      <c r="A41" s="405" t="s">
        <v>667</v>
      </c>
      <c r="B41" s="406" t="s">
        <v>668</v>
      </c>
      <c r="C41" s="406" t="s">
        <v>669</v>
      </c>
      <c r="D41" s="408" t="s">
        <v>510</v>
      </c>
      <c r="E41" s="407"/>
      <c r="F41" s="406">
        <v>2013</v>
      </c>
      <c r="G41" s="406" t="s">
        <v>666</v>
      </c>
      <c r="H41" s="408" t="s">
        <v>746</v>
      </c>
      <c r="I41" s="400">
        <v>2002</v>
      </c>
      <c r="J41" s="402">
        <v>193</v>
      </c>
      <c r="K41" s="402">
        <v>193</v>
      </c>
      <c r="L41" s="402">
        <v>0</v>
      </c>
      <c r="M41" s="402">
        <v>0</v>
      </c>
      <c r="N41" s="403">
        <f t="shared" si="1"/>
        <v>0</v>
      </c>
      <c r="O41" s="402">
        <v>0</v>
      </c>
      <c r="P41" s="402">
        <v>0</v>
      </c>
      <c r="Q41" s="402">
        <v>0</v>
      </c>
      <c r="R41" s="404">
        <f t="shared" si="7"/>
        <v>2002</v>
      </c>
      <c r="S41" s="402">
        <v>0</v>
      </c>
      <c r="T41" s="402">
        <v>0</v>
      </c>
      <c r="U41" s="402">
        <v>0</v>
      </c>
      <c r="V41" s="402">
        <v>0</v>
      </c>
      <c r="W41" s="409">
        <f t="shared" si="3"/>
        <v>0</v>
      </c>
      <c r="X41" s="402">
        <v>0</v>
      </c>
      <c r="Y41" s="402">
        <v>0</v>
      </c>
      <c r="Z41" s="402">
        <v>0</v>
      </c>
      <c r="AA41" s="402">
        <f aca="true" t="shared" si="8" ref="AA41:AA46">AB41+AC41</f>
        <v>0</v>
      </c>
      <c r="AB41" s="402">
        <v>0</v>
      </c>
      <c r="AC41" s="402">
        <v>0</v>
      </c>
      <c r="AD41" s="402">
        <v>0</v>
      </c>
      <c r="AE41" s="402">
        <v>0</v>
      </c>
      <c r="AF41" s="402">
        <v>0</v>
      </c>
    </row>
    <row r="42" spans="1:32" ht="60.75">
      <c r="A42" s="405" t="s">
        <v>670</v>
      </c>
      <c r="B42" s="406" t="s">
        <v>671</v>
      </c>
      <c r="C42" s="406" t="s">
        <v>672</v>
      </c>
      <c r="D42" s="408" t="s">
        <v>510</v>
      </c>
      <c r="E42" s="407"/>
      <c r="F42" s="406">
        <v>2013</v>
      </c>
      <c r="G42" s="406" t="s">
        <v>666</v>
      </c>
      <c r="H42" s="408" t="s">
        <v>746</v>
      </c>
      <c r="I42" s="400">
        <v>2003</v>
      </c>
      <c r="J42" s="402">
        <v>263</v>
      </c>
      <c r="K42" s="402">
        <v>263</v>
      </c>
      <c r="L42" s="402">
        <v>0</v>
      </c>
      <c r="M42" s="402">
        <v>0</v>
      </c>
      <c r="N42" s="403">
        <f t="shared" si="1"/>
        <v>0</v>
      </c>
      <c r="O42" s="402">
        <v>0</v>
      </c>
      <c r="P42" s="402">
        <v>0</v>
      </c>
      <c r="Q42" s="402">
        <v>0</v>
      </c>
      <c r="R42" s="404">
        <v>2003</v>
      </c>
      <c r="S42" s="402">
        <v>0</v>
      </c>
      <c r="T42" s="402">
        <v>0</v>
      </c>
      <c r="U42" s="402">
        <v>0</v>
      </c>
      <c r="V42" s="402">
        <v>0</v>
      </c>
      <c r="W42" s="409">
        <f t="shared" si="3"/>
        <v>0</v>
      </c>
      <c r="X42" s="402">
        <v>0</v>
      </c>
      <c r="Y42" s="402">
        <v>0</v>
      </c>
      <c r="Z42" s="402">
        <v>0</v>
      </c>
      <c r="AA42" s="402">
        <f t="shared" si="8"/>
        <v>0</v>
      </c>
      <c r="AB42" s="409">
        <v>0</v>
      </c>
      <c r="AC42" s="409">
        <v>0</v>
      </c>
      <c r="AD42" s="402">
        <v>0</v>
      </c>
      <c r="AE42" s="402">
        <v>0</v>
      </c>
      <c r="AF42" s="402">
        <v>0</v>
      </c>
    </row>
    <row r="43" spans="1:32" ht="60.75">
      <c r="A43" s="405" t="s">
        <v>673</v>
      </c>
      <c r="B43" s="406" t="s">
        <v>674</v>
      </c>
      <c r="C43" s="406" t="s">
        <v>675</v>
      </c>
      <c r="D43" s="408" t="s">
        <v>510</v>
      </c>
      <c r="E43" s="407"/>
      <c r="F43" s="406">
        <v>2017</v>
      </c>
      <c r="G43" s="406" t="s">
        <v>666</v>
      </c>
      <c r="H43" s="408" t="s">
        <v>746</v>
      </c>
      <c r="I43" s="400">
        <v>2004</v>
      </c>
      <c r="J43" s="402">
        <v>166</v>
      </c>
      <c r="K43" s="402">
        <v>166</v>
      </c>
      <c r="L43" s="402">
        <v>0</v>
      </c>
      <c r="M43" s="402">
        <v>0</v>
      </c>
      <c r="N43" s="403">
        <f t="shared" si="1"/>
        <v>0</v>
      </c>
      <c r="O43" s="402">
        <v>0</v>
      </c>
      <c r="P43" s="402">
        <v>0</v>
      </c>
      <c r="Q43" s="402">
        <v>0</v>
      </c>
      <c r="R43" s="404">
        <v>2004</v>
      </c>
      <c r="S43" s="402">
        <v>0</v>
      </c>
      <c r="T43" s="402">
        <v>0</v>
      </c>
      <c r="U43" s="402">
        <v>0</v>
      </c>
      <c r="V43" s="402">
        <v>0</v>
      </c>
      <c r="W43" s="409">
        <f t="shared" si="3"/>
        <v>75000</v>
      </c>
      <c r="X43" s="402">
        <v>0</v>
      </c>
      <c r="Y43" s="402">
        <v>0</v>
      </c>
      <c r="Z43" s="402">
        <v>0</v>
      </c>
      <c r="AA43" s="402">
        <f t="shared" si="8"/>
        <v>75000</v>
      </c>
      <c r="AB43" s="402">
        <v>75000</v>
      </c>
      <c r="AC43" s="402">
        <v>0</v>
      </c>
      <c r="AD43" s="402">
        <v>0</v>
      </c>
      <c r="AE43" s="402">
        <v>0</v>
      </c>
      <c r="AF43" s="402">
        <v>0</v>
      </c>
    </row>
    <row r="44" spans="1:32" ht="60.75">
      <c r="A44" s="405" t="s">
        <v>676</v>
      </c>
      <c r="B44" s="406" t="s">
        <v>677</v>
      </c>
      <c r="C44" s="406" t="s">
        <v>678</v>
      </c>
      <c r="D44" s="408" t="s">
        <v>510</v>
      </c>
      <c r="E44" s="407"/>
      <c r="F44" s="406">
        <v>2013</v>
      </c>
      <c r="G44" s="406" t="s">
        <v>666</v>
      </c>
      <c r="H44" s="408" t="s">
        <v>746</v>
      </c>
      <c r="I44" s="400">
        <v>2005</v>
      </c>
      <c r="J44" s="402">
        <v>779</v>
      </c>
      <c r="K44" s="402">
        <v>779</v>
      </c>
      <c r="L44" s="402">
        <v>0</v>
      </c>
      <c r="M44" s="402">
        <v>0</v>
      </c>
      <c r="N44" s="403">
        <f t="shared" si="1"/>
        <v>0</v>
      </c>
      <c r="O44" s="402">
        <v>0</v>
      </c>
      <c r="P44" s="402">
        <v>0</v>
      </c>
      <c r="Q44" s="402">
        <v>0</v>
      </c>
      <c r="R44" s="404">
        <f t="shared" si="7"/>
        <v>2005</v>
      </c>
      <c r="S44" s="402">
        <v>0</v>
      </c>
      <c r="T44" s="402">
        <v>0</v>
      </c>
      <c r="U44" s="402">
        <v>0</v>
      </c>
      <c r="V44" s="402">
        <v>0</v>
      </c>
      <c r="W44" s="409">
        <f t="shared" si="3"/>
        <v>24000</v>
      </c>
      <c r="X44" s="402">
        <v>0</v>
      </c>
      <c r="Y44" s="402">
        <v>0</v>
      </c>
      <c r="Z44" s="402">
        <v>0</v>
      </c>
      <c r="AA44" s="402">
        <f t="shared" si="8"/>
        <v>24000</v>
      </c>
      <c r="AB44" s="402">
        <v>24000</v>
      </c>
      <c r="AC44" s="402">
        <v>0</v>
      </c>
      <c r="AD44" s="402">
        <v>0</v>
      </c>
      <c r="AE44" s="402">
        <v>0</v>
      </c>
      <c r="AF44" s="402">
        <v>0</v>
      </c>
    </row>
    <row r="45" spans="1:32" ht="60.75">
      <c r="A45" s="405" t="s">
        <v>679</v>
      </c>
      <c r="B45" s="406" t="s">
        <v>680</v>
      </c>
      <c r="C45" s="406" t="s">
        <v>681</v>
      </c>
      <c r="D45" s="408" t="s">
        <v>510</v>
      </c>
      <c r="E45" s="407"/>
      <c r="F45" s="406">
        <v>2013</v>
      </c>
      <c r="G45" s="406" t="s">
        <v>666</v>
      </c>
      <c r="H45" s="408" t="s">
        <v>746</v>
      </c>
      <c r="I45" s="400">
        <v>2006</v>
      </c>
      <c r="J45" s="402">
        <v>73</v>
      </c>
      <c r="K45" s="402">
        <v>73</v>
      </c>
      <c r="L45" s="402">
        <v>0</v>
      </c>
      <c r="M45" s="402">
        <v>0</v>
      </c>
      <c r="N45" s="403">
        <f t="shared" si="1"/>
        <v>0</v>
      </c>
      <c r="O45" s="402">
        <v>0</v>
      </c>
      <c r="P45" s="402">
        <v>0</v>
      </c>
      <c r="Q45" s="402">
        <v>0</v>
      </c>
      <c r="R45" s="404">
        <f t="shared" si="7"/>
        <v>2006</v>
      </c>
      <c r="S45" s="402">
        <v>0</v>
      </c>
      <c r="T45" s="402">
        <v>0</v>
      </c>
      <c r="U45" s="402">
        <v>0</v>
      </c>
      <c r="V45" s="402">
        <v>0</v>
      </c>
      <c r="W45" s="409">
        <f t="shared" si="3"/>
        <v>0</v>
      </c>
      <c r="X45" s="402">
        <v>0</v>
      </c>
      <c r="Y45" s="402">
        <v>0</v>
      </c>
      <c r="Z45" s="402">
        <v>0</v>
      </c>
      <c r="AA45" s="402">
        <f t="shared" si="8"/>
        <v>0</v>
      </c>
      <c r="AB45" s="402">
        <v>0</v>
      </c>
      <c r="AC45" s="402">
        <v>0</v>
      </c>
      <c r="AD45" s="402">
        <v>0</v>
      </c>
      <c r="AE45" s="402">
        <v>0</v>
      </c>
      <c r="AF45" s="402">
        <v>0</v>
      </c>
    </row>
    <row r="46" spans="1:32" ht="39">
      <c r="A46" s="399" t="s">
        <v>151</v>
      </c>
      <c r="B46" s="400" t="s">
        <v>50</v>
      </c>
      <c r="C46" s="400" t="s">
        <v>50</v>
      </c>
      <c r="D46" s="400" t="s">
        <v>50</v>
      </c>
      <c r="E46" s="401"/>
      <c r="F46" s="400" t="s">
        <v>50</v>
      </c>
      <c r="G46" s="400" t="s">
        <v>50</v>
      </c>
      <c r="H46" s="400" t="s">
        <v>50</v>
      </c>
      <c r="I46" s="400">
        <v>3000</v>
      </c>
      <c r="J46" s="402">
        <v>0</v>
      </c>
      <c r="K46" s="402">
        <v>0</v>
      </c>
      <c r="L46" s="402">
        <v>0</v>
      </c>
      <c r="M46" s="402">
        <v>0</v>
      </c>
      <c r="N46" s="403">
        <f t="shared" si="1"/>
        <v>0</v>
      </c>
      <c r="O46" s="402">
        <v>0</v>
      </c>
      <c r="P46" s="402">
        <v>0</v>
      </c>
      <c r="Q46" s="402">
        <v>0</v>
      </c>
      <c r="R46" s="404">
        <f t="shared" si="7"/>
        <v>3000</v>
      </c>
      <c r="S46" s="402">
        <v>0</v>
      </c>
      <c r="T46" s="402">
        <v>0</v>
      </c>
      <c r="U46" s="402">
        <v>0</v>
      </c>
      <c r="V46" s="402">
        <v>0</v>
      </c>
      <c r="W46" s="409">
        <f t="shared" si="3"/>
        <v>0</v>
      </c>
      <c r="X46" s="402">
        <v>0</v>
      </c>
      <c r="Y46" s="402">
        <v>0</v>
      </c>
      <c r="Z46" s="402">
        <v>0</v>
      </c>
      <c r="AA46" s="402">
        <f t="shared" si="8"/>
        <v>0</v>
      </c>
      <c r="AB46" s="402">
        <v>0</v>
      </c>
      <c r="AC46" s="402">
        <v>0</v>
      </c>
      <c r="AD46" s="402">
        <v>0</v>
      </c>
      <c r="AE46" s="402">
        <v>0</v>
      </c>
      <c r="AF46" s="402">
        <v>0</v>
      </c>
    </row>
    <row r="47" spans="1:32" s="132" customFormat="1" ht="15">
      <c r="A47" s="405" t="s">
        <v>69</v>
      </c>
      <c r="B47" s="406"/>
      <c r="C47" s="406"/>
      <c r="D47" s="406"/>
      <c r="E47" s="407"/>
      <c r="F47" s="406"/>
      <c r="G47" s="406"/>
      <c r="H47" s="406"/>
      <c r="I47" s="400"/>
      <c r="J47" s="402"/>
      <c r="K47" s="402"/>
      <c r="L47" s="402"/>
      <c r="M47" s="402"/>
      <c r="N47" s="403">
        <f t="shared" si="1"/>
        <v>0</v>
      </c>
      <c r="O47" s="402"/>
      <c r="P47" s="402"/>
      <c r="Q47" s="402"/>
      <c r="R47" s="404">
        <f t="shared" si="7"/>
        <v>0</v>
      </c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</row>
    <row r="48" spans="1:32" ht="15">
      <c r="A48" s="405" t="s">
        <v>477</v>
      </c>
      <c r="B48" s="406"/>
      <c r="C48" s="406"/>
      <c r="D48" s="406"/>
      <c r="E48" s="407"/>
      <c r="F48" s="406"/>
      <c r="G48" s="406"/>
      <c r="H48" s="406"/>
      <c r="I48" s="400">
        <v>3001</v>
      </c>
      <c r="J48" s="402"/>
      <c r="K48" s="402"/>
      <c r="L48" s="402"/>
      <c r="M48" s="402"/>
      <c r="N48" s="403">
        <f t="shared" si="1"/>
        <v>0</v>
      </c>
      <c r="O48" s="402"/>
      <c r="P48" s="402"/>
      <c r="Q48" s="402"/>
      <c r="R48" s="404">
        <f t="shared" si="7"/>
        <v>3001</v>
      </c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</row>
    <row r="49" spans="1:32" ht="15">
      <c r="A49" s="405"/>
      <c r="B49" s="406"/>
      <c r="C49" s="406"/>
      <c r="D49" s="406"/>
      <c r="E49" s="407"/>
      <c r="F49" s="406"/>
      <c r="G49" s="406"/>
      <c r="H49" s="406"/>
      <c r="I49" s="400"/>
      <c r="J49" s="402"/>
      <c r="K49" s="402"/>
      <c r="L49" s="402"/>
      <c r="M49" s="402"/>
      <c r="N49" s="403">
        <f t="shared" si="1"/>
        <v>0</v>
      </c>
      <c r="O49" s="402"/>
      <c r="P49" s="402"/>
      <c r="Q49" s="402"/>
      <c r="R49" s="404">
        <f t="shared" si="7"/>
        <v>0</v>
      </c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</row>
    <row r="50" spans="1:32" ht="15">
      <c r="A50" s="405"/>
      <c r="B50" s="406"/>
      <c r="C50" s="406"/>
      <c r="D50" s="406"/>
      <c r="E50" s="407"/>
      <c r="F50" s="406"/>
      <c r="G50" s="406"/>
      <c r="H50" s="406"/>
      <c r="I50" s="400"/>
      <c r="J50" s="402"/>
      <c r="K50" s="402"/>
      <c r="L50" s="402"/>
      <c r="M50" s="402"/>
      <c r="N50" s="403">
        <f t="shared" si="1"/>
        <v>0</v>
      </c>
      <c r="O50" s="402"/>
      <c r="P50" s="402"/>
      <c r="Q50" s="402"/>
      <c r="R50" s="404">
        <f t="shared" si="7"/>
        <v>0</v>
      </c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</row>
    <row r="51" spans="1:32" ht="15">
      <c r="A51" s="405"/>
      <c r="B51" s="406"/>
      <c r="C51" s="406"/>
      <c r="D51" s="406"/>
      <c r="E51" s="407"/>
      <c r="F51" s="406"/>
      <c r="G51" s="406"/>
      <c r="H51" s="406"/>
      <c r="I51" s="400"/>
      <c r="J51" s="402"/>
      <c r="K51" s="402"/>
      <c r="L51" s="402"/>
      <c r="M51" s="402"/>
      <c r="N51" s="403">
        <f t="shared" si="1"/>
        <v>0</v>
      </c>
      <c r="O51" s="402"/>
      <c r="P51" s="402"/>
      <c r="Q51" s="402"/>
      <c r="R51" s="404">
        <f t="shared" si="7"/>
        <v>0</v>
      </c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</row>
    <row r="52" spans="1:32" ht="15">
      <c r="A52" s="405"/>
      <c r="B52" s="406"/>
      <c r="C52" s="406"/>
      <c r="D52" s="406"/>
      <c r="E52" s="407"/>
      <c r="F52" s="406"/>
      <c r="G52" s="406"/>
      <c r="H52" s="406"/>
      <c r="I52" s="400"/>
      <c r="J52" s="402"/>
      <c r="K52" s="402"/>
      <c r="L52" s="402"/>
      <c r="M52" s="402"/>
      <c r="N52" s="403">
        <f t="shared" si="1"/>
        <v>0</v>
      </c>
      <c r="O52" s="402"/>
      <c r="P52" s="402"/>
      <c r="Q52" s="402"/>
      <c r="R52" s="404">
        <f t="shared" si="7"/>
        <v>0</v>
      </c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</row>
    <row r="53" spans="1:32" ht="15">
      <c r="A53" s="413"/>
      <c r="B53" s="406"/>
      <c r="C53" s="406"/>
      <c r="D53" s="406"/>
      <c r="E53" s="407"/>
      <c r="F53" s="406"/>
      <c r="G53" s="406"/>
      <c r="H53" s="406"/>
      <c r="I53" s="406"/>
      <c r="J53" s="409"/>
      <c r="K53" s="409"/>
      <c r="L53" s="409"/>
      <c r="M53" s="409"/>
      <c r="N53" s="403">
        <f t="shared" si="1"/>
        <v>0</v>
      </c>
      <c r="O53" s="409"/>
      <c r="P53" s="409"/>
      <c r="Q53" s="409"/>
      <c r="R53" s="404">
        <f t="shared" si="7"/>
        <v>0</v>
      </c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</row>
    <row r="54" spans="1:32" ht="39">
      <c r="A54" s="399" t="s">
        <v>152</v>
      </c>
      <c r="B54" s="400" t="s">
        <v>50</v>
      </c>
      <c r="C54" s="400" t="s">
        <v>50</v>
      </c>
      <c r="D54" s="400" t="s">
        <v>50</v>
      </c>
      <c r="E54" s="401"/>
      <c r="F54" s="400" t="s">
        <v>50</v>
      </c>
      <c r="G54" s="400" t="s">
        <v>50</v>
      </c>
      <c r="H54" s="400" t="s">
        <v>50</v>
      </c>
      <c r="I54" s="400">
        <v>4000</v>
      </c>
      <c r="J54" s="402"/>
      <c r="K54" s="402"/>
      <c r="L54" s="402"/>
      <c r="M54" s="402"/>
      <c r="N54" s="403">
        <f t="shared" si="1"/>
        <v>0</v>
      </c>
      <c r="O54" s="402"/>
      <c r="P54" s="402"/>
      <c r="Q54" s="402">
        <v>0</v>
      </c>
      <c r="R54" s="404">
        <f t="shared" si="7"/>
        <v>4000</v>
      </c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</row>
    <row r="55" spans="1:32" s="132" customFormat="1" ht="15">
      <c r="A55" s="405" t="s">
        <v>69</v>
      </c>
      <c r="B55" s="406"/>
      <c r="C55" s="406"/>
      <c r="D55" s="406"/>
      <c r="E55" s="407"/>
      <c r="F55" s="406"/>
      <c r="G55" s="406"/>
      <c r="H55" s="406"/>
      <c r="I55" s="400"/>
      <c r="J55" s="402"/>
      <c r="K55" s="402"/>
      <c r="L55" s="402"/>
      <c r="M55" s="402"/>
      <c r="N55" s="403">
        <f t="shared" si="1"/>
        <v>0</v>
      </c>
      <c r="O55" s="402"/>
      <c r="P55" s="402"/>
      <c r="Q55" s="402"/>
      <c r="R55" s="404">
        <f t="shared" si="7"/>
        <v>0</v>
      </c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</row>
    <row r="56" spans="1:32" ht="15">
      <c r="A56" s="405" t="s">
        <v>477</v>
      </c>
      <c r="B56" s="406"/>
      <c r="C56" s="406"/>
      <c r="D56" s="406"/>
      <c r="E56" s="407"/>
      <c r="F56" s="406"/>
      <c r="G56" s="406"/>
      <c r="H56" s="406"/>
      <c r="I56" s="400">
        <v>4001</v>
      </c>
      <c r="J56" s="402"/>
      <c r="K56" s="402"/>
      <c r="L56" s="402"/>
      <c r="M56" s="402"/>
      <c r="N56" s="403">
        <f t="shared" si="1"/>
        <v>0</v>
      </c>
      <c r="O56" s="402"/>
      <c r="P56" s="402"/>
      <c r="Q56" s="402"/>
      <c r="R56" s="404">
        <f t="shared" si="7"/>
        <v>4001</v>
      </c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</row>
    <row r="57" spans="1:32" ht="15">
      <c r="A57" s="405"/>
      <c r="B57" s="406"/>
      <c r="C57" s="406"/>
      <c r="D57" s="406"/>
      <c r="E57" s="407"/>
      <c r="F57" s="406"/>
      <c r="G57" s="406"/>
      <c r="H57" s="406"/>
      <c r="I57" s="400"/>
      <c r="J57" s="402"/>
      <c r="K57" s="402"/>
      <c r="L57" s="402"/>
      <c r="M57" s="402"/>
      <c r="N57" s="403">
        <f t="shared" si="1"/>
        <v>0</v>
      </c>
      <c r="O57" s="402"/>
      <c r="P57" s="402"/>
      <c r="Q57" s="402"/>
      <c r="R57" s="404">
        <f t="shared" si="7"/>
        <v>0</v>
      </c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</row>
    <row r="58" spans="1:32" ht="15">
      <c r="A58" s="405"/>
      <c r="B58" s="406"/>
      <c r="C58" s="406"/>
      <c r="D58" s="406"/>
      <c r="E58" s="407"/>
      <c r="F58" s="406"/>
      <c r="G58" s="406"/>
      <c r="H58" s="406"/>
      <c r="I58" s="400"/>
      <c r="J58" s="402"/>
      <c r="K58" s="402"/>
      <c r="L58" s="402"/>
      <c r="M58" s="402"/>
      <c r="N58" s="403">
        <f t="shared" si="1"/>
        <v>0</v>
      </c>
      <c r="O58" s="402"/>
      <c r="P58" s="402"/>
      <c r="Q58" s="402"/>
      <c r="R58" s="404">
        <f t="shared" si="7"/>
        <v>0</v>
      </c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</row>
    <row r="59" spans="1:32" ht="15">
      <c r="A59" s="405"/>
      <c r="B59" s="406"/>
      <c r="C59" s="406"/>
      <c r="D59" s="406"/>
      <c r="E59" s="407"/>
      <c r="F59" s="406"/>
      <c r="G59" s="406"/>
      <c r="H59" s="406"/>
      <c r="I59" s="400"/>
      <c r="J59" s="402"/>
      <c r="K59" s="402"/>
      <c r="L59" s="402"/>
      <c r="M59" s="402"/>
      <c r="N59" s="403">
        <f t="shared" si="1"/>
        <v>0</v>
      </c>
      <c r="O59" s="402"/>
      <c r="P59" s="402"/>
      <c r="Q59" s="402"/>
      <c r="R59" s="404">
        <f t="shared" si="7"/>
        <v>0</v>
      </c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</row>
    <row r="60" spans="1:32" ht="15">
      <c r="A60" s="405"/>
      <c r="B60" s="406"/>
      <c r="C60" s="406"/>
      <c r="D60" s="406"/>
      <c r="E60" s="407"/>
      <c r="F60" s="406"/>
      <c r="G60" s="406"/>
      <c r="H60" s="406"/>
      <c r="I60" s="400"/>
      <c r="J60" s="402"/>
      <c r="K60" s="402"/>
      <c r="L60" s="402"/>
      <c r="M60" s="402"/>
      <c r="N60" s="403">
        <f t="shared" si="1"/>
        <v>0</v>
      </c>
      <c r="O60" s="402"/>
      <c r="P60" s="402"/>
      <c r="Q60" s="402"/>
      <c r="R60" s="404">
        <f t="shared" si="7"/>
        <v>0</v>
      </c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</row>
    <row r="61" spans="1:32" ht="15">
      <c r="A61" s="413"/>
      <c r="B61" s="406"/>
      <c r="C61" s="406"/>
      <c r="D61" s="406"/>
      <c r="E61" s="407"/>
      <c r="F61" s="406"/>
      <c r="G61" s="406"/>
      <c r="H61" s="406"/>
      <c r="I61" s="406"/>
      <c r="J61" s="409"/>
      <c r="K61" s="409"/>
      <c r="L61" s="409"/>
      <c r="M61" s="409"/>
      <c r="N61" s="403">
        <f t="shared" si="1"/>
        <v>0</v>
      </c>
      <c r="O61" s="409"/>
      <c r="P61" s="409"/>
      <c r="Q61" s="409"/>
      <c r="R61" s="404">
        <f t="shared" si="7"/>
        <v>0</v>
      </c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</row>
    <row r="62" spans="1:32" ht="26.25">
      <c r="A62" s="399" t="s">
        <v>153</v>
      </c>
      <c r="B62" s="400" t="s">
        <v>50</v>
      </c>
      <c r="C62" s="400" t="s">
        <v>50</v>
      </c>
      <c r="D62" s="400" t="s">
        <v>50</v>
      </c>
      <c r="E62" s="401"/>
      <c r="F62" s="400" t="s">
        <v>50</v>
      </c>
      <c r="G62" s="400" t="s">
        <v>50</v>
      </c>
      <c r="H62" s="400" t="s">
        <v>50</v>
      </c>
      <c r="I62" s="400">
        <v>5000</v>
      </c>
      <c r="J62" s="482">
        <f>SUM(J64:J66)</f>
        <v>3</v>
      </c>
      <c r="K62" s="482">
        <f>SUM(K64:K66)</f>
        <v>3</v>
      </c>
      <c r="L62" s="402">
        <f>SUM(L64:L65)</f>
        <v>0</v>
      </c>
      <c r="M62" s="402">
        <f>SUM(M64:M65)</f>
        <v>0</v>
      </c>
      <c r="N62" s="403">
        <f t="shared" si="1"/>
        <v>0</v>
      </c>
      <c r="O62" s="402"/>
      <c r="P62" s="402"/>
      <c r="Q62" s="402"/>
      <c r="R62" s="404">
        <f t="shared" si="7"/>
        <v>5000</v>
      </c>
      <c r="S62" s="412">
        <f>SUM(S64:S66)</f>
        <v>0</v>
      </c>
      <c r="T62" s="412">
        <f aca="true" t="shared" si="9" ref="T62:AF62">SUM(T64:T66)</f>
        <v>0</v>
      </c>
      <c r="U62" s="412">
        <f t="shared" si="9"/>
        <v>0</v>
      </c>
      <c r="V62" s="412">
        <f t="shared" si="9"/>
        <v>0</v>
      </c>
      <c r="W62" s="412">
        <f t="shared" si="9"/>
        <v>0</v>
      </c>
      <c r="X62" s="412">
        <f t="shared" si="9"/>
        <v>0</v>
      </c>
      <c r="Y62" s="412">
        <f t="shared" si="9"/>
        <v>0</v>
      </c>
      <c r="Z62" s="412">
        <f t="shared" si="9"/>
        <v>0</v>
      </c>
      <c r="AA62" s="412">
        <f t="shared" si="9"/>
        <v>43211</v>
      </c>
      <c r="AB62" s="412">
        <f t="shared" si="9"/>
        <v>43211</v>
      </c>
      <c r="AC62" s="412">
        <f t="shared" si="9"/>
        <v>0</v>
      </c>
      <c r="AD62" s="412">
        <f t="shared" si="9"/>
        <v>0</v>
      </c>
      <c r="AE62" s="412">
        <f t="shared" si="9"/>
        <v>0</v>
      </c>
      <c r="AF62" s="412">
        <f t="shared" si="9"/>
        <v>0</v>
      </c>
    </row>
    <row r="63" spans="1:32" s="132" customFormat="1" ht="15">
      <c r="A63" s="405" t="s">
        <v>69</v>
      </c>
      <c r="B63" s="406"/>
      <c r="C63" s="406"/>
      <c r="D63" s="406"/>
      <c r="E63" s="407"/>
      <c r="F63" s="406"/>
      <c r="G63" s="406"/>
      <c r="H63" s="406"/>
      <c r="I63" s="400"/>
      <c r="J63" s="482"/>
      <c r="K63" s="482"/>
      <c r="L63" s="402"/>
      <c r="M63" s="402"/>
      <c r="N63" s="403">
        <f t="shared" si="1"/>
        <v>0</v>
      </c>
      <c r="O63" s="402"/>
      <c r="P63" s="402"/>
      <c r="Q63" s="402"/>
      <c r="R63" s="404">
        <f t="shared" si="7"/>
        <v>0</v>
      </c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</row>
    <row r="64" spans="1:32" ht="60.75">
      <c r="A64" s="413" t="s">
        <v>682</v>
      </c>
      <c r="B64" s="406" t="s">
        <v>683</v>
      </c>
      <c r="C64" s="406" t="s">
        <v>684</v>
      </c>
      <c r="D64" s="408" t="s">
        <v>510</v>
      </c>
      <c r="E64" s="407"/>
      <c r="F64" s="406">
        <v>2013</v>
      </c>
      <c r="G64" s="406" t="s">
        <v>747</v>
      </c>
      <c r="H64" s="406">
        <v>796</v>
      </c>
      <c r="I64" s="400">
        <v>5001</v>
      </c>
      <c r="J64" s="483">
        <v>1</v>
      </c>
      <c r="K64" s="483">
        <v>1</v>
      </c>
      <c r="L64" s="409"/>
      <c r="M64" s="409"/>
      <c r="N64" s="403">
        <f t="shared" si="1"/>
        <v>0</v>
      </c>
      <c r="O64" s="409"/>
      <c r="P64" s="409"/>
      <c r="Q64" s="409"/>
      <c r="R64" s="404">
        <f t="shared" si="7"/>
        <v>5001</v>
      </c>
      <c r="S64" s="412">
        <v>0</v>
      </c>
      <c r="T64" s="412">
        <v>0</v>
      </c>
      <c r="U64" s="412">
        <v>0</v>
      </c>
      <c r="V64" s="412">
        <v>0</v>
      </c>
      <c r="W64" s="412">
        <v>0</v>
      </c>
      <c r="X64" s="412">
        <v>0</v>
      </c>
      <c r="Y64" s="412">
        <v>0</v>
      </c>
      <c r="Z64" s="412">
        <v>0</v>
      </c>
      <c r="AA64" s="412">
        <v>0</v>
      </c>
      <c r="AB64" s="412">
        <v>0</v>
      </c>
      <c r="AC64" s="412">
        <v>0</v>
      </c>
      <c r="AD64" s="412">
        <v>0</v>
      </c>
      <c r="AE64" s="412">
        <v>0</v>
      </c>
      <c r="AF64" s="412">
        <v>0</v>
      </c>
    </row>
    <row r="65" spans="1:32" ht="60.75">
      <c r="A65" s="413" t="s">
        <v>685</v>
      </c>
      <c r="B65" s="406" t="s">
        <v>686</v>
      </c>
      <c r="C65" s="406" t="s">
        <v>687</v>
      </c>
      <c r="D65" s="408" t="s">
        <v>510</v>
      </c>
      <c r="E65" s="407"/>
      <c r="F65" s="406">
        <v>2013</v>
      </c>
      <c r="G65" s="406" t="s">
        <v>747</v>
      </c>
      <c r="H65" s="406">
        <v>796</v>
      </c>
      <c r="I65" s="400">
        <v>5002</v>
      </c>
      <c r="J65" s="483">
        <v>1</v>
      </c>
      <c r="K65" s="483">
        <v>1</v>
      </c>
      <c r="L65" s="409"/>
      <c r="M65" s="409"/>
      <c r="N65" s="403"/>
      <c r="O65" s="409"/>
      <c r="P65" s="409"/>
      <c r="Q65" s="409"/>
      <c r="R65" s="404"/>
      <c r="S65" s="412">
        <v>0</v>
      </c>
      <c r="T65" s="412">
        <v>0</v>
      </c>
      <c r="U65" s="412">
        <v>0</v>
      </c>
      <c r="V65" s="412">
        <v>0</v>
      </c>
      <c r="W65" s="412">
        <v>0</v>
      </c>
      <c r="X65" s="412">
        <v>0</v>
      </c>
      <c r="Y65" s="412">
        <v>0</v>
      </c>
      <c r="Z65" s="412">
        <v>0</v>
      </c>
      <c r="AA65" s="412">
        <v>0</v>
      </c>
      <c r="AB65" s="412">
        <v>0</v>
      </c>
      <c r="AC65" s="412">
        <v>0</v>
      </c>
      <c r="AD65" s="412">
        <v>0</v>
      </c>
      <c r="AE65" s="412">
        <v>0</v>
      </c>
      <c r="AF65" s="412">
        <v>0</v>
      </c>
    </row>
    <row r="66" spans="1:32" ht="60.75">
      <c r="A66" s="413" t="s">
        <v>688</v>
      </c>
      <c r="B66" s="406" t="s">
        <v>689</v>
      </c>
      <c r="C66" s="406" t="s">
        <v>690</v>
      </c>
      <c r="D66" s="408" t="s">
        <v>510</v>
      </c>
      <c r="E66" s="407"/>
      <c r="F66" s="406">
        <v>2017</v>
      </c>
      <c r="G66" s="406" t="s">
        <v>747</v>
      </c>
      <c r="H66" s="406">
        <v>796</v>
      </c>
      <c r="I66" s="400">
        <v>5003</v>
      </c>
      <c r="J66" s="483">
        <v>1</v>
      </c>
      <c r="K66" s="483">
        <v>1</v>
      </c>
      <c r="L66" s="409"/>
      <c r="M66" s="409"/>
      <c r="N66" s="403"/>
      <c r="O66" s="409"/>
      <c r="P66" s="409"/>
      <c r="Q66" s="409"/>
      <c r="R66" s="404"/>
      <c r="S66" s="412">
        <v>0</v>
      </c>
      <c r="T66" s="412">
        <v>0</v>
      </c>
      <c r="U66" s="412">
        <v>0</v>
      </c>
      <c r="V66" s="412">
        <v>0</v>
      </c>
      <c r="W66" s="412">
        <v>0</v>
      </c>
      <c r="X66" s="412">
        <v>0</v>
      </c>
      <c r="Y66" s="412">
        <v>0</v>
      </c>
      <c r="Z66" s="412">
        <v>0</v>
      </c>
      <c r="AA66" s="412">
        <v>43211</v>
      </c>
      <c r="AB66" s="412">
        <v>43211</v>
      </c>
      <c r="AC66" s="412"/>
      <c r="AD66" s="412">
        <v>0</v>
      </c>
      <c r="AE66" s="412">
        <v>0</v>
      </c>
      <c r="AF66" s="412">
        <v>0</v>
      </c>
    </row>
    <row r="67" spans="1:32" ht="15.75" customHeight="1">
      <c r="A67" s="414"/>
      <c r="B67" s="406"/>
      <c r="C67" s="406"/>
      <c r="D67" s="408"/>
      <c r="E67" s="407"/>
      <c r="F67" s="406"/>
      <c r="G67" s="708" t="s">
        <v>49</v>
      </c>
      <c r="H67" s="709"/>
      <c r="I67" s="400">
        <v>9000</v>
      </c>
      <c r="J67" s="415"/>
      <c r="K67" s="415"/>
      <c r="L67" s="415"/>
      <c r="M67" s="415"/>
      <c r="N67" s="403">
        <f>O67+P67+Q67</f>
        <v>0</v>
      </c>
      <c r="O67" s="415"/>
      <c r="P67" s="415"/>
      <c r="Q67" s="415"/>
      <c r="R67" s="404">
        <f>I67</f>
        <v>9000</v>
      </c>
      <c r="S67" s="412"/>
      <c r="T67" s="412"/>
      <c r="U67" s="412"/>
      <c r="V67" s="412"/>
      <c r="W67" s="412">
        <f>W19+W38+W62</f>
        <v>15339675.43</v>
      </c>
      <c r="X67" s="412">
        <f aca="true" t="shared" si="10" ref="X67:AF67">X19+X38+X62</f>
        <v>4831379.43</v>
      </c>
      <c r="Y67" s="412">
        <f t="shared" si="10"/>
        <v>4831379.43</v>
      </c>
      <c r="Z67" s="412">
        <f t="shared" si="10"/>
        <v>0</v>
      </c>
      <c r="AA67" s="412">
        <f t="shared" si="10"/>
        <v>10551507</v>
      </c>
      <c r="AB67" s="412">
        <f t="shared" si="10"/>
        <v>10551507</v>
      </c>
      <c r="AC67" s="412">
        <f t="shared" si="10"/>
        <v>0</v>
      </c>
      <c r="AD67" s="412">
        <f t="shared" si="10"/>
        <v>0</v>
      </c>
      <c r="AE67" s="412">
        <f t="shared" si="10"/>
        <v>0</v>
      </c>
      <c r="AF67" s="412">
        <f t="shared" si="10"/>
        <v>0</v>
      </c>
    </row>
    <row r="68" ht="18.75">
      <c r="A68" s="129"/>
    </row>
    <row r="69" spans="2:17" ht="15.75" customHeight="1">
      <c r="B69" s="705" t="s">
        <v>405</v>
      </c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</row>
    <row r="70" spans="2:17" ht="15.75" customHeight="1">
      <c r="B70" s="705" t="s">
        <v>163</v>
      </c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</row>
    <row r="71" spans="2:17" ht="31.5" customHeight="1">
      <c r="B71" s="705" t="s">
        <v>164</v>
      </c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</row>
    <row r="72" ht="18.75">
      <c r="A72" s="129"/>
    </row>
    <row r="73" spans="2:17" ht="45" customHeight="1">
      <c r="B73" s="706" t="s">
        <v>390</v>
      </c>
      <c r="C73" s="706"/>
      <c r="D73" s="706"/>
      <c r="E73" s="675" t="str">
        <f>'[2]титул'!C41</f>
        <v>Директор</v>
      </c>
      <c r="F73" s="675"/>
      <c r="G73" s="675"/>
      <c r="H73" s="152"/>
      <c r="I73" s="707"/>
      <c r="J73" s="707"/>
      <c r="K73" s="707"/>
      <c r="L73" s="194"/>
      <c r="M73" s="675" t="str">
        <f>'[2]титул'!E41</f>
        <v>В.В. Запеченко</v>
      </c>
      <c r="N73" s="675"/>
      <c r="O73" s="675"/>
      <c r="P73" s="169"/>
      <c r="Q73" s="169"/>
    </row>
    <row r="74" spans="2:17" ht="14.25" customHeight="1">
      <c r="B74" s="152"/>
      <c r="C74" s="152"/>
      <c r="D74" s="152"/>
      <c r="E74" s="552" t="s">
        <v>17</v>
      </c>
      <c r="F74" s="552"/>
      <c r="G74" s="552"/>
      <c r="I74" s="552" t="s">
        <v>18</v>
      </c>
      <c r="J74" s="552"/>
      <c r="K74" s="192"/>
      <c r="L74" s="192"/>
      <c r="M74" s="552" t="s">
        <v>19</v>
      </c>
      <c r="N74" s="552"/>
      <c r="O74" s="192"/>
      <c r="P74" s="192"/>
      <c r="Q74" s="192"/>
    </row>
    <row r="75" spans="2:17" s="152" customFormat="1" ht="36.75" customHeight="1">
      <c r="B75" s="152" t="s">
        <v>20</v>
      </c>
      <c r="E75" s="655" t="s">
        <v>511</v>
      </c>
      <c r="F75" s="655"/>
      <c r="G75" s="655"/>
      <c r="H75" s="416"/>
      <c r="I75" s="655" t="s">
        <v>512</v>
      </c>
      <c r="J75" s="655"/>
      <c r="K75" s="655"/>
      <c r="L75" s="417"/>
      <c r="M75" s="655" t="s">
        <v>526</v>
      </c>
      <c r="N75" s="655"/>
      <c r="O75" s="655"/>
      <c r="P75" s="194"/>
      <c r="Q75" s="194"/>
    </row>
    <row r="76" spans="5:17" ht="26.25" customHeight="1">
      <c r="E76" s="658" t="s">
        <v>17</v>
      </c>
      <c r="F76" s="658"/>
      <c r="G76" s="658"/>
      <c r="H76" s="392"/>
      <c r="I76" s="658" t="s">
        <v>21</v>
      </c>
      <c r="J76" s="658"/>
      <c r="K76" s="658"/>
      <c r="L76" s="418"/>
      <c r="M76" s="658" t="s">
        <v>22</v>
      </c>
      <c r="N76" s="658"/>
      <c r="O76" s="658"/>
      <c r="P76" s="192"/>
      <c r="Q76" s="192"/>
    </row>
    <row r="77" spans="2:17" ht="15" customHeight="1">
      <c r="B77" s="130" t="s">
        <v>616</v>
      </c>
      <c r="C77" s="127"/>
      <c r="D77" s="127"/>
      <c r="E77" s="127"/>
      <c r="F77" s="127"/>
      <c r="G77" s="127"/>
      <c r="H77" s="127"/>
      <c r="I77" s="149"/>
      <c r="J77" s="149"/>
      <c r="K77" s="149"/>
      <c r="L77" s="149"/>
      <c r="M77" s="149"/>
      <c r="N77" s="149"/>
      <c r="O77" s="149"/>
      <c r="P77" s="149"/>
      <c r="Q77" s="149"/>
    </row>
    <row r="78" spans="3:17" ht="15" customHeight="1">
      <c r="C78" s="127"/>
      <c r="D78" s="127"/>
      <c r="E78" s="127"/>
      <c r="F78" s="127"/>
      <c r="G78" s="127"/>
      <c r="H78" s="127"/>
      <c r="I78" s="149"/>
      <c r="J78" s="149"/>
      <c r="K78" s="149"/>
      <c r="L78" s="149"/>
      <c r="M78" s="149"/>
      <c r="N78" s="149"/>
      <c r="O78" s="149"/>
      <c r="P78" s="149"/>
      <c r="Q78" s="149"/>
    </row>
    <row r="79" spans="3:17" ht="15" customHeight="1">
      <c r="C79" s="127"/>
      <c r="D79" s="127"/>
      <c r="E79" s="127"/>
      <c r="F79" s="127"/>
      <c r="G79" s="127"/>
      <c r="H79" s="127"/>
      <c r="I79" s="149"/>
      <c r="J79" s="149"/>
      <c r="K79" s="149"/>
      <c r="L79" s="149"/>
      <c r="M79" s="149"/>
      <c r="N79" s="149"/>
      <c r="O79" s="149"/>
      <c r="P79" s="149"/>
      <c r="Q79" s="149"/>
    </row>
    <row r="80" spans="3:17" ht="15" customHeight="1">
      <c r="C80" s="127"/>
      <c r="D80" s="127"/>
      <c r="E80" s="127"/>
      <c r="F80" s="127"/>
      <c r="G80" s="127"/>
      <c r="H80" s="127"/>
      <c r="I80" s="149"/>
      <c r="J80" s="149"/>
      <c r="K80" s="149"/>
      <c r="L80" s="149"/>
      <c r="M80" s="149"/>
      <c r="N80" s="149"/>
      <c r="O80" s="149"/>
      <c r="P80" s="149"/>
      <c r="Q80" s="149"/>
    </row>
    <row r="81" ht="15">
      <c r="B81" s="130" t="s">
        <v>691</v>
      </c>
    </row>
    <row r="82" ht="15">
      <c r="B82" s="130" t="s">
        <v>692</v>
      </c>
    </row>
    <row r="83" ht="15">
      <c r="B83" s="130" t="s">
        <v>693</v>
      </c>
    </row>
    <row r="84" ht="15">
      <c r="B84" s="130" t="s">
        <v>694</v>
      </c>
    </row>
    <row r="85" ht="15">
      <c r="B85" s="130" t="s">
        <v>695</v>
      </c>
    </row>
    <row r="86" ht="15">
      <c r="B86" s="130" t="s">
        <v>696</v>
      </c>
    </row>
    <row r="87" ht="15">
      <c r="B87" s="130" t="s">
        <v>697</v>
      </c>
    </row>
    <row r="88" ht="15">
      <c r="B88" s="130" t="s">
        <v>698</v>
      </c>
    </row>
    <row r="89" ht="19.5" customHeight="1">
      <c r="B89" s="130" t="s">
        <v>699</v>
      </c>
    </row>
    <row r="90" ht="39" customHeight="1">
      <c r="B90" s="130" t="s">
        <v>700</v>
      </c>
    </row>
    <row r="91" ht="15">
      <c r="B91" s="130" t="s">
        <v>701</v>
      </c>
    </row>
    <row r="92" ht="15">
      <c r="B92" s="130" t="s">
        <v>702</v>
      </c>
    </row>
    <row r="2978" ht="15"/>
    <row r="2979" ht="15"/>
  </sheetData>
  <sheetProtection/>
  <mergeCells count="83">
    <mergeCell ref="X16:X17"/>
    <mergeCell ref="V16:V17"/>
    <mergeCell ref="W14:W17"/>
    <mergeCell ref="X15:Z15"/>
    <mergeCell ref="Y16:Z16"/>
    <mergeCell ref="O14:Q14"/>
    <mergeCell ref="O15:O17"/>
    <mergeCell ref="P15:P17"/>
    <mergeCell ref="O6:Q6"/>
    <mergeCell ref="O7:Q7"/>
    <mergeCell ref="H15:H17"/>
    <mergeCell ref="O9:Q9"/>
    <mergeCell ref="E4:I4"/>
    <mergeCell ref="J4:K4"/>
    <mergeCell ref="O4:Q4"/>
    <mergeCell ref="J5:K5"/>
    <mergeCell ref="O5:Q5"/>
    <mergeCell ref="E5:F5"/>
    <mergeCell ref="A13:A17"/>
    <mergeCell ref="B13:B17"/>
    <mergeCell ref="C13:C17"/>
    <mergeCell ref="D13:D17"/>
    <mergeCell ref="E13:E17"/>
    <mergeCell ref="B1:N1"/>
    <mergeCell ref="B2:N2"/>
    <mergeCell ref="G13:H14"/>
    <mergeCell ref="G15:G17"/>
    <mergeCell ref="L6:N6"/>
    <mergeCell ref="S13:V13"/>
    <mergeCell ref="B8:E8"/>
    <mergeCell ref="O10:Q10"/>
    <mergeCell ref="O11:Q11"/>
    <mergeCell ref="M10:N10"/>
    <mergeCell ref="O8:Q8"/>
    <mergeCell ref="M9:N9"/>
    <mergeCell ref="B9:E9"/>
    <mergeCell ref="B10:E10"/>
    <mergeCell ref="B11:E11"/>
    <mergeCell ref="AA16:AA17"/>
    <mergeCell ref="AB16:AC16"/>
    <mergeCell ref="AD15:AF15"/>
    <mergeCell ref="AD16:AD17"/>
    <mergeCell ref="Q15:Q17"/>
    <mergeCell ref="T14:V14"/>
    <mergeCell ref="T15:T17"/>
    <mergeCell ref="U15:V15"/>
    <mergeCell ref="R13:R17"/>
    <mergeCell ref="U16:U17"/>
    <mergeCell ref="AE16:AF16"/>
    <mergeCell ref="X14:AF14"/>
    <mergeCell ref="AA15:AC15"/>
    <mergeCell ref="F6:K8"/>
    <mergeCell ref="F9:K9"/>
    <mergeCell ref="F11:K11"/>
    <mergeCell ref="F10:K10"/>
    <mergeCell ref="N14:N17"/>
    <mergeCell ref="W13:AF13"/>
    <mergeCell ref="S14:S17"/>
    <mergeCell ref="G67:H67"/>
    <mergeCell ref="B69:Q69"/>
    <mergeCell ref="J14:J17"/>
    <mergeCell ref="K14:M14"/>
    <mergeCell ref="M15:M17"/>
    <mergeCell ref="K15:L16"/>
    <mergeCell ref="F13:F17"/>
    <mergeCell ref="I13:I17"/>
    <mergeCell ref="J13:M13"/>
    <mergeCell ref="N13:Q13"/>
    <mergeCell ref="B70:Q70"/>
    <mergeCell ref="B71:Q71"/>
    <mergeCell ref="B73:D73"/>
    <mergeCell ref="E73:G73"/>
    <mergeCell ref="I73:K73"/>
    <mergeCell ref="M73:O73"/>
    <mergeCell ref="E76:G76"/>
    <mergeCell ref="I76:K76"/>
    <mergeCell ref="M76:O76"/>
    <mergeCell ref="E74:G74"/>
    <mergeCell ref="I74:J74"/>
    <mergeCell ref="M74:N74"/>
    <mergeCell ref="E75:G75"/>
    <mergeCell ref="I75:K75"/>
    <mergeCell ref="M75:O75"/>
  </mergeCells>
  <hyperlinks>
    <hyperlink ref="D13" r:id="rId1" display="consultantplus://offline/ref=0754FD42A752A97D8BB077741EEBF91205B7045C55350BDF5EAC7568E3EB4FC7AB862E5B97F0A4FD80E758EE58a5hDH"/>
    <hyperlink ref="E13" location="P2978" display="P2978"/>
    <hyperlink ref="H15" r:id="rId2" display="consultantplus://offline/ref=0754FD42A752A97D8BB077741EEBF91200B1055C51320BDF5EAC7568E3EB4FC7AB862E5B97F0A4FD80E758EE58a5hDH"/>
    <hyperlink ref="A19" location="P2978" display="P2978"/>
    <hyperlink ref="M10" r:id="rId3" display="consultantplus://offline/ref=0754FD42A752A97D8BB077741EEBF91205B7045C55350BDF5EAC7568E3EB4FC7AB862E5B97F0A4FD80E758EE58a5hDH"/>
    <hyperlink ref="A38" location="P2979" display="P2979"/>
  </hyperlinks>
  <printOptions horizontalCentered="1"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93" r:id="rId4"/>
  <headerFooter>
    <oddHeader>&amp;R&amp;P</oddHeader>
  </headerFooter>
  <rowBreaks count="2" manualBreakCount="2">
    <brk id="42" max="31" man="1"/>
    <brk id="61" max="31" man="1"/>
  </rowBreaks>
  <colBreaks count="1" manualBreakCount="1">
    <brk id="17" max="7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98" zoomScaleNormal="70" zoomScaleSheetLayoutView="98" zoomScalePageLayoutView="85" workbookViewId="0" topLeftCell="A1">
      <selection activeCell="H24" sqref="H24"/>
    </sheetView>
  </sheetViews>
  <sheetFormatPr defaultColWidth="9.140625" defaultRowHeight="15"/>
  <cols>
    <col min="1" max="1" width="12.57421875" style="0" customWidth="1"/>
    <col min="2" max="2" width="13.00390625" style="0" customWidth="1"/>
    <col min="3" max="3" width="6.28125" style="0" customWidth="1"/>
    <col min="4" max="4" width="10.00390625" style="0" customWidth="1"/>
    <col min="5" max="5" width="4.57421875" style="0" customWidth="1"/>
    <col min="6" max="6" width="4.7109375" style="0" customWidth="1"/>
    <col min="7" max="8" width="6.57421875" style="0" customWidth="1"/>
    <col min="9" max="9" width="10.28125" style="0" customWidth="1"/>
    <col min="10" max="10" width="7.00390625" style="0" customWidth="1"/>
    <col min="11" max="11" width="5.00390625" style="0" customWidth="1"/>
    <col min="12" max="12" width="5.140625" style="0" customWidth="1"/>
    <col min="13" max="13" width="6.28125" style="0" customWidth="1"/>
    <col min="14" max="14" width="5.00390625" style="0" customWidth="1"/>
    <col min="15" max="15" width="5.57421875" style="0" customWidth="1"/>
    <col min="16" max="16" width="5.28125" style="0" customWidth="1"/>
    <col min="17" max="17" width="4.7109375" style="0" customWidth="1"/>
    <col min="18" max="18" width="4.8515625" style="0" customWidth="1"/>
    <col min="19" max="19" width="7.140625" style="0" customWidth="1"/>
    <col min="20" max="20" width="7.8515625" style="0" customWidth="1"/>
    <col min="21" max="21" width="8.57421875" style="0" customWidth="1"/>
    <col min="22" max="22" width="7.7109375" style="0" customWidth="1"/>
  </cols>
  <sheetData>
    <row r="1" spans="1:21" s="42" customFormat="1" ht="15.75" customHeight="1">
      <c r="A1" s="501" t="s">
        <v>438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46"/>
      <c r="O1" s="546"/>
      <c r="P1" s="546"/>
      <c r="Q1" s="546"/>
      <c r="R1" s="546"/>
      <c r="S1" s="546"/>
      <c r="T1" s="546"/>
      <c r="U1" s="546"/>
    </row>
    <row r="2" spans="1:13" s="42" customFormat="1" ht="15.75" customHeigh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4" s="42" customFormat="1" ht="18.75">
      <c r="A3" s="50"/>
      <c r="C3" s="774" t="s">
        <v>368</v>
      </c>
      <c r="D3" s="774"/>
    </row>
    <row r="4" spans="1:20" s="42" customFormat="1" ht="18.75">
      <c r="A4" s="47"/>
      <c r="B4" s="45"/>
      <c r="C4" s="748"/>
      <c r="D4" s="748"/>
      <c r="E4" s="748"/>
      <c r="F4" s="43"/>
      <c r="G4" s="43"/>
      <c r="N4" s="43"/>
      <c r="O4" s="47"/>
      <c r="P4" s="43"/>
      <c r="Q4" s="47"/>
      <c r="R4" s="503" t="s">
        <v>1</v>
      </c>
      <c r="S4" s="503"/>
      <c r="T4" s="742"/>
    </row>
    <row r="5" spans="1:20" s="42" customFormat="1" ht="15.75">
      <c r="A5" s="47"/>
      <c r="B5" s="46"/>
      <c r="C5" s="641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D5" s="546"/>
      <c r="E5" s="546"/>
      <c r="F5" s="546"/>
      <c r="G5" s="546"/>
      <c r="H5" s="546"/>
      <c r="I5" s="546"/>
      <c r="J5" s="546"/>
      <c r="K5" s="546"/>
      <c r="N5" s="224"/>
      <c r="O5" s="225"/>
      <c r="P5" s="224"/>
      <c r="Q5" s="225" t="s">
        <v>2</v>
      </c>
      <c r="R5" s="636">
        <f>титул!E13</f>
        <v>44967</v>
      </c>
      <c r="S5" s="632"/>
      <c r="T5" s="742"/>
    </row>
    <row r="6" spans="1:20" s="42" customFormat="1" ht="15.75" customHeight="1">
      <c r="A6" s="47"/>
      <c r="B6" s="46"/>
      <c r="C6" s="546"/>
      <c r="D6" s="546"/>
      <c r="E6" s="546"/>
      <c r="F6" s="546"/>
      <c r="G6" s="546"/>
      <c r="H6" s="546"/>
      <c r="I6" s="546"/>
      <c r="J6" s="546"/>
      <c r="K6" s="546"/>
      <c r="M6" s="749" t="s">
        <v>3</v>
      </c>
      <c r="N6" s="546"/>
      <c r="O6" s="546"/>
      <c r="P6" s="546"/>
      <c r="Q6" s="750"/>
      <c r="R6" s="632">
        <f>титул!E14</f>
        <v>0</v>
      </c>
      <c r="S6" s="632"/>
      <c r="T6" s="742"/>
    </row>
    <row r="7" spans="3:20" s="42" customFormat="1" ht="24.75">
      <c r="C7" s="546"/>
      <c r="D7" s="546"/>
      <c r="E7" s="546"/>
      <c r="F7" s="546"/>
      <c r="G7" s="546"/>
      <c r="H7" s="546"/>
      <c r="I7" s="546"/>
      <c r="J7" s="546"/>
      <c r="K7" s="546"/>
      <c r="N7" s="224"/>
      <c r="O7" s="225"/>
      <c r="P7" s="224"/>
      <c r="Q7" s="225" t="s">
        <v>4</v>
      </c>
      <c r="R7" s="632">
        <f>титул!E15</f>
        <v>2408001477</v>
      </c>
      <c r="S7" s="632"/>
      <c r="T7" s="742"/>
    </row>
    <row r="8" spans="1:20" s="42" customFormat="1" ht="26.25" customHeight="1">
      <c r="A8" s="746" t="s">
        <v>5</v>
      </c>
      <c r="B8" s="747"/>
      <c r="C8" s="547"/>
      <c r="D8" s="547"/>
      <c r="E8" s="547"/>
      <c r="F8" s="547"/>
      <c r="G8" s="547"/>
      <c r="H8" s="547"/>
      <c r="I8" s="547"/>
      <c r="J8" s="547"/>
      <c r="K8" s="547"/>
      <c r="N8" s="224"/>
      <c r="O8" s="225"/>
      <c r="P8" s="224"/>
      <c r="Q8" s="225" t="s">
        <v>6</v>
      </c>
      <c r="R8" s="632">
        <f>титул!E16</f>
        <v>240801001</v>
      </c>
      <c r="S8" s="632"/>
      <c r="T8" s="742"/>
    </row>
    <row r="9" spans="1:20" s="42" customFormat="1" ht="41.25" customHeight="1">
      <c r="A9" s="746" t="s">
        <v>10</v>
      </c>
      <c r="B9" s="747"/>
      <c r="C9" s="743" t="str">
        <f>титул!B21</f>
        <v>Министерство социальной политики Красноярского края</v>
      </c>
      <c r="D9" s="744"/>
      <c r="E9" s="744"/>
      <c r="F9" s="744"/>
      <c r="G9" s="744"/>
      <c r="H9" s="745"/>
      <c r="I9" s="745"/>
      <c r="J9" s="745"/>
      <c r="K9" s="745"/>
      <c r="N9" s="749"/>
      <c r="O9" s="749"/>
      <c r="P9" s="749" t="s">
        <v>23</v>
      </c>
      <c r="Q9" s="771"/>
      <c r="R9" s="632">
        <f>титул!E21</f>
        <v>148</v>
      </c>
      <c r="S9" s="632"/>
      <c r="T9" s="742"/>
    </row>
    <row r="10" spans="1:20" s="42" customFormat="1" ht="33.75" customHeight="1">
      <c r="A10" s="746" t="s">
        <v>11</v>
      </c>
      <c r="B10" s="747"/>
      <c r="C10" s="743" t="str">
        <f>титул!B22</f>
        <v>г.Красноярск 
(Красноярский край)</v>
      </c>
      <c r="D10" s="744"/>
      <c r="E10" s="744"/>
      <c r="F10" s="744"/>
      <c r="G10" s="744"/>
      <c r="H10" s="745"/>
      <c r="I10" s="745"/>
      <c r="J10" s="745"/>
      <c r="K10" s="745"/>
      <c r="N10" s="224"/>
      <c r="O10" s="225"/>
      <c r="P10" s="749" t="s">
        <v>12</v>
      </c>
      <c r="Q10" s="750"/>
      <c r="R10" s="632" t="str">
        <f>титул!E22</f>
        <v>04610151051</v>
      </c>
      <c r="S10" s="632"/>
      <c r="T10" s="742"/>
    </row>
    <row r="11" spans="1:20" s="42" customFormat="1" ht="27" customHeight="1">
      <c r="A11" s="770" t="s">
        <v>13</v>
      </c>
      <c r="B11" s="770"/>
      <c r="C11" s="43"/>
      <c r="D11" s="43"/>
      <c r="E11" s="43"/>
      <c r="F11" s="43"/>
      <c r="G11" s="43"/>
      <c r="N11" s="43"/>
      <c r="O11" s="43"/>
      <c r="P11" s="43"/>
      <c r="Q11" s="43"/>
      <c r="R11" s="503"/>
      <c r="S11" s="503"/>
      <c r="T11" s="742"/>
    </row>
    <row r="12" s="42" customFormat="1" ht="18.75">
      <c r="A12" s="50"/>
    </row>
    <row r="13" spans="1:22" s="198" customFormat="1" ht="45.75" customHeight="1">
      <c r="A13" s="765" t="s">
        <v>30</v>
      </c>
      <c r="B13" s="765" t="s">
        <v>138</v>
      </c>
      <c r="C13" s="703" t="s">
        <v>140</v>
      </c>
      <c r="D13" s="703" t="s">
        <v>139</v>
      </c>
      <c r="E13" s="772" t="s">
        <v>31</v>
      </c>
      <c r="F13" s="772"/>
      <c r="G13" s="767" t="s">
        <v>37</v>
      </c>
      <c r="H13" s="765" t="s">
        <v>165</v>
      </c>
      <c r="I13" s="765" t="s">
        <v>141</v>
      </c>
      <c r="J13" s="765"/>
      <c r="K13" s="765"/>
      <c r="L13" s="765"/>
      <c r="M13" s="766" t="s">
        <v>459</v>
      </c>
      <c r="N13" s="765" t="s">
        <v>166</v>
      </c>
      <c r="O13" s="765"/>
      <c r="P13" s="765"/>
      <c r="Q13" s="765"/>
      <c r="R13" s="765"/>
      <c r="S13" s="765" t="s">
        <v>167</v>
      </c>
      <c r="T13" s="765"/>
      <c r="U13" s="765"/>
      <c r="V13" s="765"/>
    </row>
    <row r="14" spans="1:22" s="198" customFormat="1" ht="20.25" customHeight="1">
      <c r="A14" s="765"/>
      <c r="B14" s="765"/>
      <c r="C14" s="777"/>
      <c r="D14" s="777"/>
      <c r="E14" s="772" t="s">
        <v>408</v>
      </c>
      <c r="F14" s="767" t="s">
        <v>168</v>
      </c>
      <c r="G14" s="768"/>
      <c r="H14" s="765"/>
      <c r="I14" s="766" t="s">
        <v>44</v>
      </c>
      <c r="J14" s="765" t="s">
        <v>69</v>
      </c>
      <c r="K14" s="765"/>
      <c r="L14" s="765"/>
      <c r="M14" s="766"/>
      <c r="N14" s="766" t="s">
        <v>44</v>
      </c>
      <c r="O14" s="699" t="s">
        <v>69</v>
      </c>
      <c r="P14" s="700"/>
      <c r="Q14" s="700"/>
      <c r="R14" s="700"/>
      <c r="S14" s="741" t="s">
        <v>44</v>
      </c>
      <c r="T14" s="741" t="s">
        <v>69</v>
      </c>
      <c r="U14" s="741"/>
      <c r="V14" s="741"/>
    </row>
    <row r="15" spans="1:22" s="198" customFormat="1" ht="52.5" customHeight="1">
      <c r="A15" s="765"/>
      <c r="B15" s="765"/>
      <c r="C15" s="777"/>
      <c r="D15" s="777"/>
      <c r="E15" s="772"/>
      <c r="F15" s="768"/>
      <c r="G15" s="768"/>
      <c r="H15" s="765"/>
      <c r="I15" s="766"/>
      <c r="J15" s="766" t="s">
        <v>462</v>
      </c>
      <c r="K15" s="766"/>
      <c r="L15" s="766" t="s">
        <v>145</v>
      </c>
      <c r="M15" s="766"/>
      <c r="N15" s="766"/>
      <c r="O15" s="741" t="s">
        <v>169</v>
      </c>
      <c r="P15" s="741"/>
      <c r="Q15" s="741"/>
      <c r="R15" s="703" t="s">
        <v>464</v>
      </c>
      <c r="S15" s="741"/>
      <c r="T15" s="741" t="s">
        <v>170</v>
      </c>
      <c r="U15" s="741"/>
      <c r="V15" s="741" t="s">
        <v>171</v>
      </c>
    </row>
    <row r="16" spans="1:22" s="198" customFormat="1" ht="69" customHeight="1">
      <c r="A16" s="765"/>
      <c r="B16" s="765"/>
      <c r="C16" s="704"/>
      <c r="D16" s="704"/>
      <c r="E16" s="772"/>
      <c r="F16" s="769"/>
      <c r="G16" s="769"/>
      <c r="H16" s="765"/>
      <c r="I16" s="766"/>
      <c r="J16" s="227" t="s">
        <v>409</v>
      </c>
      <c r="K16" s="227" t="s">
        <v>410</v>
      </c>
      <c r="L16" s="766"/>
      <c r="M16" s="766"/>
      <c r="N16" s="766"/>
      <c r="O16" s="227" t="s">
        <v>411</v>
      </c>
      <c r="P16" s="227" t="s">
        <v>460</v>
      </c>
      <c r="Q16" s="227" t="s">
        <v>461</v>
      </c>
      <c r="R16" s="704"/>
      <c r="S16" s="741"/>
      <c r="T16" s="79" t="s">
        <v>44</v>
      </c>
      <c r="U16" s="226" t="s">
        <v>463</v>
      </c>
      <c r="V16" s="741"/>
    </row>
    <row r="17" spans="1:22" s="229" customFormat="1" ht="12">
      <c r="A17" s="228">
        <v>1</v>
      </c>
      <c r="B17" s="228">
        <v>2</v>
      </c>
      <c r="C17" s="228">
        <v>3</v>
      </c>
      <c r="D17" s="228">
        <v>4</v>
      </c>
      <c r="E17" s="228">
        <v>5</v>
      </c>
      <c r="F17" s="228">
        <v>6</v>
      </c>
      <c r="G17" s="228">
        <v>7</v>
      </c>
      <c r="H17" s="228">
        <v>8</v>
      </c>
      <c r="I17" s="228">
        <v>9</v>
      </c>
      <c r="J17" s="228">
        <v>10</v>
      </c>
      <c r="K17" s="228">
        <v>11</v>
      </c>
      <c r="L17" s="228">
        <v>12</v>
      </c>
      <c r="M17" s="228">
        <v>13</v>
      </c>
      <c r="N17" s="228">
        <v>14</v>
      </c>
      <c r="O17" s="228">
        <v>15</v>
      </c>
      <c r="P17" s="228">
        <v>16</v>
      </c>
      <c r="Q17" s="228">
        <v>17</v>
      </c>
      <c r="R17" s="228">
        <v>18</v>
      </c>
      <c r="S17" s="228">
        <v>19</v>
      </c>
      <c r="T17" s="228">
        <v>20</v>
      </c>
      <c r="U17" s="228">
        <v>21</v>
      </c>
      <c r="V17" s="228">
        <v>22</v>
      </c>
    </row>
    <row r="18" spans="1:22" s="37" customFormat="1" ht="79.5" thickBot="1">
      <c r="A18" s="419" t="s">
        <v>703</v>
      </c>
      <c r="B18" s="419" t="s">
        <v>704</v>
      </c>
      <c r="C18" s="408" t="s">
        <v>510</v>
      </c>
      <c r="D18" s="420" t="s">
        <v>705</v>
      </c>
      <c r="E18" s="419" t="s">
        <v>706</v>
      </c>
      <c r="F18" s="421" t="s">
        <v>622</v>
      </c>
      <c r="G18" s="419">
        <v>1000</v>
      </c>
      <c r="H18" s="419">
        <v>24821</v>
      </c>
      <c r="I18" s="419">
        <v>24821</v>
      </c>
      <c r="J18" s="419">
        <v>24821</v>
      </c>
      <c r="K18" s="422">
        <v>0</v>
      </c>
      <c r="L18" s="422">
        <v>0</v>
      </c>
      <c r="M18" s="422">
        <v>0</v>
      </c>
      <c r="N18" s="422">
        <v>0</v>
      </c>
      <c r="O18" s="422">
        <v>0</v>
      </c>
      <c r="P18" s="422">
        <v>0</v>
      </c>
      <c r="Q18" s="422">
        <v>0</v>
      </c>
      <c r="R18" s="422">
        <v>0</v>
      </c>
      <c r="S18" s="422">
        <f>U18+V18</f>
        <v>42136.5</v>
      </c>
      <c r="T18" s="422">
        <f>U18</f>
        <v>42136.5</v>
      </c>
      <c r="U18" s="422">
        <v>42136.5</v>
      </c>
      <c r="V18" s="422">
        <v>0</v>
      </c>
    </row>
    <row r="19" spans="1:22" s="37" customFormat="1" ht="90">
      <c r="A19" s="419" t="s">
        <v>703</v>
      </c>
      <c r="B19" s="419" t="s">
        <v>707</v>
      </c>
      <c r="C19" s="408" t="s">
        <v>510</v>
      </c>
      <c r="D19" s="375" t="s">
        <v>708</v>
      </c>
      <c r="E19" s="375" t="s">
        <v>706</v>
      </c>
      <c r="F19" s="421" t="s">
        <v>622</v>
      </c>
      <c r="G19" s="375">
        <v>1001</v>
      </c>
      <c r="H19" s="375">
        <v>12</v>
      </c>
      <c r="I19" s="375">
        <v>12</v>
      </c>
      <c r="J19" s="375">
        <v>12</v>
      </c>
      <c r="K19" s="422">
        <v>0</v>
      </c>
      <c r="L19" s="422">
        <v>0</v>
      </c>
      <c r="M19" s="422">
        <v>0</v>
      </c>
      <c r="N19" s="422">
        <v>0</v>
      </c>
      <c r="O19" s="422">
        <v>0</v>
      </c>
      <c r="P19" s="422">
        <v>0</v>
      </c>
      <c r="Q19" s="422">
        <v>0</v>
      </c>
      <c r="R19" s="422">
        <v>0</v>
      </c>
      <c r="S19" s="422">
        <f>U19+V19</f>
        <v>42136.5</v>
      </c>
      <c r="T19" s="422">
        <f>U19</f>
        <v>42136.5</v>
      </c>
      <c r="U19" s="422">
        <v>42136.5</v>
      </c>
      <c r="V19" s="422">
        <v>0</v>
      </c>
    </row>
    <row r="20" spans="1:22" s="37" customFormat="1" ht="78.75">
      <c r="A20" s="419" t="s">
        <v>703</v>
      </c>
      <c r="B20" s="419" t="s">
        <v>704</v>
      </c>
      <c r="C20" s="408" t="s">
        <v>510</v>
      </c>
      <c r="D20" s="375" t="s">
        <v>709</v>
      </c>
      <c r="E20" s="375" t="s">
        <v>706</v>
      </c>
      <c r="F20" s="421" t="s">
        <v>622</v>
      </c>
      <c r="G20" s="375">
        <v>1002</v>
      </c>
      <c r="H20" s="375">
        <v>24771</v>
      </c>
      <c r="I20" s="375">
        <v>24771</v>
      </c>
      <c r="J20" s="375">
        <v>24771</v>
      </c>
      <c r="K20" s="422">
        <v>0</v>
      </c>
      <c r="L20" s="422">
        <v>0</v>
      </c>
      <c r="M20" s="422">
        <v>0</v>
      </c>
      <c r="N20" s="422">
        <v>0</v>
      </c>
      <c r="O20" s="422">
        <v>0</v>
      </c>
      <c r="P20" s="422">
        <v>0</v>
      </c>
      <c r="Q20" s="422">
        <v>0</v>
      </c>
      <c r="R20" s="422">
        <v>0</v>
      </c>
      <c r="S20" s="422">
        <f>U20+V20</f>
        <v>42136.5</v>
      </c>
      <c r="T20" s="422">
        <f>U20</f>
        <v>42136.5</v>
      </c>
      <c r="U20" s="422">
        <v>42136.5</v>
      </c>
      <c r="V20" s="422">
        <v>0</v>
      </c>
    </row>
    <row r="21" spans="1:22" s="37" customFormat="1" ht="78.75">
      <c r="A21" s="419" t="s">
        <v>703</v>
      </c>
      <c r="B21" s="419" t="s">
        <v>704</v>
      </c>
      <c r="C21" s="408" t="s">
        <v>510</v>
      </c>
      <c r="D21" s="375" t="s">
        <v>710</v>
      </c>
      <c r="E21" s="375" t="s">
        <v>706</v>
      </c>
      <c r="F21" s="421" t="s">
        <v>622</v>
      </c>
      <c r="G21" s="375">
        <v>1003</v>
      </c>
      <c r="H21" s="375">
        <v>2480</v>
      </c>
      <c r="I21" s="375">
        <v>2480</v>
      </c>
      <c r="J21" s="375">
        <v>2480</v>
      </c>
      <c r="K21" s="422">
        <v>0</v>
      </c>
      <c r="L21" s="422">
        <v>0</v>
      </c>
      <c r="M21" s="422">
        <v>0</v>
      </c>
      <c r="N21" s="422">
        <v>0</v>
      </c>
      <c r="O21" s="422">
        <v>0</v>
      </c>
      <c r="P21" s="422">
        <v>0</v>
      </c>
      <c r="Q21" s="422">
        <v>0</v>
      </c>
      <c r="R21" s="422">
        <v>0</v>
      </c>
      <c r="S21" s="422">
        <f>U21+V21</f>
        <v>42136.5</v>
      </c>
      <c r="T21" s="422">
        <f>U21</f>
        <v>42136.5</v>
      </c>
      <c r="U21" s="422">
        <v>42136.5</v>
      </c>
      <c r="V21" s="422">
        <v>0</v>
      </c>
    </row>
    <row r="22" spans="1:22" s="37" customFormat="1" ht="15">
      <c r="A22" s="371"/>
      <c r="B22" s="300"/>
      <c r="C22" s="371"/>
      <c r="D22" s="371"/>
      <c r="E22" s="234"/>
      <c r="F22" s="235"/>
      <c r="G22" s="374"/>
      <c r="H22" s="371"/>
      <c r="I22" s="371"/>
      <c r="J22" s="371"/>
      <c r="K22" s="371"/>
      <c r="L22" s="371"/>
      <c r="M22" s="371"/>
      <c r="N22" s="371"/>
      <c r="O22" s="300"/>
      <c r="P22" s="300"/>
      <c r="Q22" s="371"/>
      <c r="R22" s="371"/>
      <c r="S22" s="371"/>
      <c r="T22" s="371"/>
      <c r="U22" s="371"/>
      <c r="V22" s="371"/>
    </row>
    <row r="23" spans="1:22" ht="18.75" customHeight="1">
      <c r="A23" s="158"/>
      <c r="B23" s="158"/>
      <c r="C23" s="158"/>
      <c r="D23" s="158"/>
      <c r="E23" s="753" t="s">
        <v>49</v>
      </c>
      <c r="F23" s="754"/>
      <c r="G23" s="301">
        <v>9000</v>
      </c>
      <c r="H23" s="302">
        <f>SUM(H18:H22)</f>
        <v>52084</v>
      </c>
      <c r="I23" s="302">
        <f aca="true" t="shared" si="0" ref="I23:V23">SUM(I18:I22)</f>
        <v>52084</v>
      </c>
      <c r="J23" s="302">
        <f t="shared" si="0"/>
        <v>52084</v>
      </c>
      <c r="K23" s="302">
        <f t="shared" si="0"/>
        <v>0</v>
      </c>
      <c r="L23" s="302">
        <f t="shared" si="0"/>
        <v>0</v>
      </c>
      <c r="M23" s="302">
        <f t="shared" si="0"/>
        <v>0</v>
      </c>
      <c r="N23" s="302">
        <f t="shared" si="0"/>
        <v>0</v>
      </c>
      <c r="O23" s="302">
        <f t="shared" si="0"/>
        <v>0</v>
      </c>
      <c r="P23" s="302">
        <f t="shared" si="0"/>
        <v>0</v>
      </c>
      <c r="Q23" s="302">
        <f t="shared" si="0"/>
        <v>0</v>
      </c>
      <c r="R23" s="302">
        <f t="shared" si="0"/>
        <v>0</v>
      </c>
      <c r="S23" s="302">
        <f t="shared" si="0"/>
        <v>168546</v>
      </c>
      <c r="T23" s="302">
        <f t="shared" si="0"/>
        <v>168546</v>
      </c>
      <c r="U23" s="302">
        <f t="shared" si="0"/>
        <v>168546</v>
      </c>
      <c r="V23" s="302">
        <f t="shared" si="0"/>
        <v>0</v>
      </c>
    </row>
    <row r="24" spans="1:13" s="37" customFormat="1" ht="15.75">
      <c r="A24" s="183"/>
      <c r="B24" s="183"/>
      <c r="C24" s="183"/>
      <c r="D24" s="183"/>
      <c r="E24" s="230"/>
      <c r="F24" s="230"/>
      <c r="G24" s="221"/>
      <c r="H24" s="185"/>
      <c r="I24" s="185"/>
      <c r="J24" s="185"/>
      <c r="K24" s="183"/>
      <c r="L24" s="183"/>
      <c r="M24" s="183"/>
    </row>
    <row r="25" spans="1:15" s="223" customFormat="1" ht="27" customHeight="1">
      <c r="A25" s="694" t="s">
        <v>390</v>
      </c>
      <c r="B25" s="694"/>
      <c r="C25" s="694"/>
      <c r="D25" s="694"/>
      <c r="E25" s="755" t="str">
        <f>титул!C41</f>
        <v>Директор</v>
      </c>
      <c r="F25" s="756"/>
      <c r="G25" s="756"/>
      <c r="H25" s="423"/>
      <c r="I25" s="423"/>
      <c r="J25" s="423"/>
      <c r="K25" s="424"/>
      <c r="L25" s="755" t="str">
        <f>титул!E41</f>
        <v>В.В. Запеченко</v>
      </c>
      <c r="M25" s="757"/>
      <c r="N25" s="757"/>
      <c r="O25" s="198"/>
    </row>
    <row r="26" spans="1:14" s="223" customFormat="1" ht="15">
      <c r="A26" s="752"/>
      <c r="B26" s="752"/>
      <c r="C26" s="752"/>
      <c r="D26" s="752"/>
      <c r="E26" s="537" t="s">
        <v>17</v>
      </c>
      <c r="F26" s="537"/>
      <c r="G26" s="231"/>
      <c r="H26" s="231"/>
      <c r="I26" s="764" t="s">
        <v>18</v>
      </c>
      <c r="J26" s="764"/>
      <c r="K26" s="33"/>
      <c r="L26" s="537" t="s">
        <v>19</v>
      </c>
      <c r="M26" s="537"/>
      <c r="N26" s="537"/>
    </row>
    <row r="27" spans="1:19" s="223" customFormat="1" ht="34.5" customHeight="1">
      <c r="A27" s="694" t="s">
        <v>20</v>
      </c>
      <c r="B27" s="694"/>
      <c r="C27" s="694"/>
      <c r="D27" s="694"/>
      <c r="E27" s="674" t="s">
        <v>511</v>
      </c>
      <c r="F27" s="758"/>
      <c r="G27" s="759"/>
      <c r="H27" s="759"/>
      <c r="I27" s="759"/>
      <c r="J27" s="425"/>
      <c r="K27" s="674" t="s">
        <v>512</v>
      </c>
      <c r="L27" s="758"/>
      <c r="M27" s="759"/>
      <c r="N27" s="759"/>
      <c r="O27" s="425"/>
      <c r="P27" s="760" t="s">
        <v>513</v>
      </c>
      <c r="Q27" s="761"/>
      <c r="R27" s="762"/>
      <c r="S27" s="763"/>
    </row>
    <row r="28" spans="1:18" s="223" customFormat="1" ht="14.25" customHeight="1">
      <c r="A28" s="751"/>
      <c r="B28" s="751"/>
      <c r="C28" s="751"/>
      <c r="D28" s="751"/>
      <c r="E28" s="548" t="s">
        <v>17</v>
      </c>
      <c r="F28" s="548"/>
      <c r="G28" s="546"/>
      <c r="H28" s="130"/>
      <c r="K28" s="553" t="s">
        <v>21</v>
      </c>
      <c r="L28" s="554"/>
      <c r="M28" s="546"/>
      <c r="N28" s="192"/>
      <c r="P28" s="553" t="s">
        <v>22</v>
      </c>
      <c r="Q28" s="554" t="s">
        <v>22</v>
      </c>
      <c r="R28" s="546"/>
    </row>
    <row r="29" spans="1:13" s="223" customFormat="1" ht="15.75">
      <c r="A29" s="698" t="s">
        <v>514</v>
      </c>
      <c r="B29" s="698"/>
      <c r="C29" s="698"/>
      <c r="D29" s="183"/>
      <c r="E29" s="183"/>
      <c r="F29" s="183"/>
      <c r="G29" s="185"/>
      <c r="H29" s="185"/>
      <c r="I29" s="185"/>
      <c r="J29" s="185"/>
      <c r="K29" s="183"/>
      <c r="L29" s="183"/>
      <c r="M29" s="183"/>
    </row>
    <row r="30" spans="1:13" s="223" customFormat="1" ht="15.75">
      <c r="A30" s="29"/>
      <c r="B30" s="29"/>
      <c r="C30" s="29"/>
      <c r="D30" s="183"/>
      <c r="E30" s="183"/>
      <c r="F30" s="183"/>
      <c r="G30" s="185"/>
      <c r="H30" s="185"/>
      <c r="I30" s="185"/>
      <c r="J30" s="185"/>
      <c r="K30" s="183"/>
      <c r="L30" s="183"/>
      <c r="M30" s="183"/>
    </row>
    <row r="31" spans="1:13" s="223" customFormat="1" ht="15.75">
      <c r="A31" s="29"/>
      <c r="B31" s="29"/>
      <c r="C31" s="29"/>
      <c r="D31" s="183"/>
      <c r="E31" s="183"/>
      <c r="F31" s="183"/>
      <c r="G31" s="185"/>
      <c r="H31" s="185"/>
      <c r="I31" s="185"/>
      <c r="J31" s="185"/>
      <c r="K31" s="183"/>
      <c r="L31" s="183"/>
      <c r="M31" s="183"/>
    </row>
    <row r="32" spans="1:13" s="257" customFormat="1" ht="24" customHeight="1">
      <c r="A32" s="773" t="s">
        <v>359</v>
      </c>
      <c r="B32" s="773"/>
      <c r="C32" s="773"/>
      <c r="D32" s="773"/>
      <c r="E32" s="773"/>
      <c r="F32" s="773"/>
      <c r="G32" s="773"/>
      <c r="H32" s="773"/>
      <c r="I32" s="773"/>
      <c r="J32" s="773"/>
      <c r="K32" s="773"/>
      <c r="L32" s="773"/>
      <c r="M32" s="773"/>
    </row>
    <row r="33" spans="1:13" s="257" customFormat="1" ht="15.75">
      <c r="A33" s="773" t="s">
        <v>360</v>
      </c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</row>
    <row r="34" spans="1:13" s="257" customFormat="1" ht="15.75">
      <c r="A34" s="773" t="s">
        <v>361</v>
      </c>
      <c r="B34" s="773"/>
      <c r="C34" s="773"/>
      <c r="D34" s="773"/>
      <c r="E34" s="773"/>
      <c r="F34" s="773"/>
      <c r="G34" s="773"/>
      <c r="H34" s="773"/>
      <c r="I34" s="773"/>
      <c r="J34" s="773"/>
      <c r="K34" s="773"/>
      <c r="L34" s="773"/>
      <c r="M34" s="773"/>
    </row>
    <row r="35" spans="1:16" s="257" customFormat="1" ht="15.75">
      <c r="A35" s="775" t="s">
        <v>363</v>
      </c>
      <c r="B35" s="775"/>
      <c r="C35" s="775"/>
      <c r="D35" s="775"/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</row>
    <row r="36" spans="1:16" s="257" customFormat="1" ht="15.75">
      <c r="A36" s="776" t="s">
        <v>362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6"/>
      <c r="P36" s="776"/>
    </row>
    <row r="37" spans="1:16" s="257" customFormat="1" ht="15.75">
      <c r="A37" s="684" t="s">
        <v>364</v>
      </c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</row>
    <row r="38" spans="1:16" s="257" customFormat="1" ht="15.75">
      <c r="A38" s="684" t="s">
        <v>365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</row>
  </sheetData>
  <sheetProtection/>
  <mergeCells count="72">
    <mergeCell ref="A35:P35"/>
    <mergeCell ref="A36:P36"/>
    <mergeCell ref="A37:P37"/>
    <mergeCell ref="A38:P38"/>
    <mergeCell ref="A29:C29"/>
    <mergeCell ref="I13:L13"/>
    <mergeCell ref="C13:C16"/>
    <mergeCell ref="D13:D16"/>
    <mergeCell ref="A32:M32"/>
    <mergeCell ref="A33:M33"/>
    <mergeCell ref="A34:M34"/>
    <mergeCell ref="C3:D3"/>
    <mergeCell ref="M6:Q6"/>
    <mergeCell ref="M13:M16"/>
    <mergeCell ref="E14:E16"/>
    <mergeCell ref="I14:I16"/>
    <mergeCell ref="J14:L14"/>
    <mergeCell ref="J15:K15"/>
    <mergeCell ref="L15:L16"/>
    <mergeCell ref="F14:F16"/>
    <mergeCell ref="G13:G16"/>
    <mergeCell ref="P28:R28"/>
    <mergeCell ref="A11:B11"/>
    <mergeCell ref="A8:B8"/>
    <mergeCell ref="A9:B9"/>
    <mergeCell ref="N9:O9"/>
    <mergeCell ref="P9:Q9"/>
    <mergeCell ref="A13:A16"/>
    <mergeCell ref="B13:B16"/>
    <mergeCell ref="E13:F13"/>
    <mergeCell ref="H13:H16"/>
    <mergeCell ref="N14:N16"/>
    <mergeCell ref="O14:R14"/>
    <mergeCell ref="T14:V14"/>
    <mergeCell ref="O15:Q15"/>
    <mergeCell ref="R15:R16"/>
    <mergeCell ref="T15:U15"/>
    <mergeCell ref="V15:V16"/>
    <mergeCell ref="N13:R13"/>
    <mergeCell ref="S13:V13"/>
    <mergeCell ref="E27:I27"/>
    <mergeCell ref="K27:N27"/>
    <mergeCell ref="P27:S27"/>
    <mergeCell ref="I26:J26"/>
    <mergeCell ref="L26:N26"/>
    <mergeCell ref="A27:D27"/>
    <mergeCell ref="P10:Q10"/>
    <mergeCell ref="A28:D28"/>
    <mergeCell ref="A26:D26"/>
    <mergeCell ref="E26:F26"/>
    <mergeCell ref="E28:G28"/>
    <mergeCell ref="K28:M28"/>
    <mergeCell ref="E23:F23"/>
    <mergeCell ref="A25:D25"/>
    <mergeCell ref="E25:G25"/>
    <mergeCell ref="L25:N25"/>
    <mergeCell ref="R4:T4"/>
    <mergeCell ref="R5:T5"/>
    <mergeCell ref="R6:T6"/>
    <mergeCell ref="R7:T7"/>
    <mergeCell ref="R8:T8"/>
    <mergeCell ref="C4:E4"/>
    <mergeCell ref="S14:S16"/>
    <mergeCell ref="R9:T9"/>
    <mergeCell ref="R10:T10"/>
    <mergeCell ref="R11:T11"/>
    <mergeCell ref="A1:U1"/>
    <mergeCell ref="C9:K9"/>
    <mergeCell ref="C10:K10"/>
    <mergeCell ref="C5:K8"/>
    <mergeCell ref="A10:B10"/>
    <mergeCell ref="A2:M2"/>
  </mergeCells>
  <hyperlinks>
    <hyperlink ref="P10" r:id="rId1" display="consultantplus://offline/ref=0754FD42A752A97D8BB077741EEBF91205B7045C55350BDF5EAC7568E3EB4FC7AB862E5B97F0A4FD80E758EE58a5hDH"/>
  </hyperlinks>
  <printOptions horizontalCentered="1"/>
  <pageMargins left="0.1968503937007874" right="0.1968503937007874" top="0.7874015748031497" bottom="0.5905511811023623" header="0.5118110236220472" footer="0.5118110236220472"/>
  <pageSetup fitToHeight="0" horizontalDpi="600" verticalDpi="600" orientation="landscape" paperSize="9" scale="93" r:id="rId2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87"/>
  <sheetViews>
    <sheetView view="pageBreakPreview" zoomScale="106" zoomScaleNormal="70" zoomScaleSheetLayoutView="106" zoomScalePageLayoutView="85" workbookViewId="0" topLeftCell="A1">
      <selection activeCell="A39" sqref="A39"/>
    </sheetView>
  </sheetViews>
  <sheetFormatPr defaultColWidth="9.140625" defaultRowHeight="15"/>
  <cols>
    <col min="1" max="1" width="16.421875" style="18" customWidth="1"/>
    <col min="2" max="2" width="12.7109375" style="18" customWidth="1"/>
    <col min="3" max="3" width="5.57421875" style="18" customWidth="1"/>
    <col min="4" max="4" width="5.28125" style="18" customWidth="1"/>
    <col min="5" max="5" width="5.8515625" style="18" customWidth="1"/>
    <col min="6" max="6" width="7.28125" style="18" customWidth="1"/>
    <col min="7" max="7" width="9.421875" style="18" customWidth="1"/>
    <col min="8" max="8" width="8.57421875" style="18" customWidth="1"/>
    <col min="9" max="9" width="6.7109375" style="18" customWidth="1"/>
    <col min="10" max="10" width="5.00390625" style="18" customWidth="1"/>
    <col min="11" max="11" width="5.28125" style="18" customWidth="1"/>
    <col min="12" max="12" width="7.421875" style="18" customWidth="1"/>
    <col min="13" max="13" width="7.140625" style="18" customWidth="1"/>
    <col min="14" max="14" width="10.28125" style="18" customWidth="1"/>
    <col min="15" max="15" width="7.8515625" style="18" customWidth="1"/>
    <col min="16" max="16" width="7.7109375" style="18" customWidth="1"/>
    <col min="17" max="17" width="8.57421875" style="18" customWidth="1"/>
    <col min="18" max="16384" width="9.140625" style="18" customWidth="1"/>
  </cols>
  <sheetData>
    <row r="1" spans="1:17" ht="16.5" customHeight="1">
      <c r="A1" s="686" t="s">
        <v>439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</row>
    <row r="2" spans="1:17" ht="16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" customHeight="1">
      <c r="A3" s="62"/>
      <c r="B3" s="63"/>
      <c r="C3" s="63"/>
      <c r="D3" s="63"/>
      <c r="E3" s="779" t="s">
        <v>368</v>
      </c>
      <c r="F3" s="546"/>
      <c r="G3" s="546"/>
      <c r="H3" s="63"/>
      <c r="I3" s="63"/>
      <c r="J3" s="63"/>
      <c r="K3" s="63"/>
      <c r="L3" s="63"/>
      <c r="M3" s="63"/>
      <c r="N3" s="63"/>
      <c r="O3" s="782" t="s">
        <v>1</v>
      </c>
      <c r="P3" s="782"/>
      <c r="Q3" s="782"/>
    </row>
    <row r="4" spans="1:17" ht="18.75">
      <c r="A4" s="56"/>
      <c r="B4" s="54"/>
      <c r="C4" s="64"/>
      <c r="D4" s="64"/>
      <c r="E4" s="783"/>
      <c r="F4" s="783"/>
      <c r="G4" s="783"/>
      <c r="H4" s="783"/>
      <c r="I4" s="783"/>
      <c r="J4" s="784"/>
      <c r="K4" s="784"/>
      <c r="L4" s="218"/>
      <c r="M4" s="218"/>
      <c r="N4" s="181" t="s">
        <v>2</v>
      </c>
      <c r="O4" s="636">
        <f>титул!E13</f>
        <v>44967</v>
      </c>
      <c r="P4" s="632"/>
      <c r="Q4" s="632"/>
    </row>
    <row r="5" spans="1:17" ht="16.5">
      <c r="A5" s="56"/>
      <c r="B5" s="59"/>
      <c r="C5" s="63"/>
      <c r="D5" s="63"/>
      <c r="E5" s="641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F5" s="546"/>
      <c r="G5" s="546"/>
      <c r="H5" s="546"/>
      <c r="I5" s="546"/>
      <c r="J5" s="546"/>
      <c r="K5" s="546"/>
      <c r="L5" s="678" t="s">
        <v>3</v>
      </c>
      <c r="M5" s="678"/>
      <c r="N5" s="785"/>
      <c r="O5" s="632">
        <f>титул!E14</f>
        <v>0</v>
      </c>
      <c r="P5" s="632"/>
      <c r="Q5" s="632"/>
    </row>
    <row r="6" spans="1:17" ht="15.75">
      <c r="A6" s="56"/>
      <c r="B6" s="59"/>
      <c r="C6" s="63"/>
      <c r="D6" s="63"/>
      <c r="E6" s="546"/>
      <c r="F6" s="546"/>
      <c r="G6" s="546"/>
      <c r="H6" s="546"/>
      <c r="I6" s="546"/>
      <c r="J6" s="546"/>
      <c r="K6" s="546"/>
      <c r="L6" s="218"/>
      <c r="M6" s="218"/>
      <c r="N6" s="181" t="s">
        <v>4</v>
      </c>
      <c r="O6" s="632">
        <f>титул!E15</f>
        <v>2408001477</v>
      </c>
      <c r="P6" s="632"/>
      <c r="Q6" s="632"/>
    </row>
    <row r="7" spans="1:17" ht="30" customHeight="1">
      <c r="A7" s="778" t="s">
        <v>5</v>
      </c>
      <c r="B7" s="778"/>
      <c r="C7" s="778"/>
      <c r="D7" s="778"/>
      <c r="E7" s="547"/>
      <c r="F7" s="547"/>
      <c r="G7" s="547"/>
      <c r="H7" s="547"/>
      <c r="I7" s="547"/>
      <c r="J7" s="547"/>
      <c r="K7" s="547"/>
      <c r="L7" s="218"/>
      <c r="M7" s="218"/>
      <c r="N7" s="181" t="s">
        <v>6</v>
      </c>
      <c r="O7" s="632">
        <f>титул!E16</f>
        <v>240801001</v>
      </c>
      <c r="P7" s="632"/>
      <c r="Q7" s="632"/>
    </row>
    <row r="8" spans="1:17" ht="32.25" customHeight="1">
      <c r="A8" s="778" t="s">
        <v>10</v>
      </c>
      <c r="B8" s="778"/>
      <c r="C8" s="778"/>
      <c r="D8" s="778"/>
      <c r="E8" s="628" t="str">
        <f>титул!B21</f>
        <v>Министерство социальной политики Красноярского края</v>
      </c>
      <c r="F8" s="628"/>
      <c r="G8" s="628"/>
      <c r="H8" s="628"/>
      <c r="I8" s="628"/>
      <c r="J8" s="628"/>
      <c r="K8" s="628"/>
      <c r="L8" s="218"/>
      <c r="M8" s="678" t="s">
        <v>23</v>
      </c>
      <c r="N8" s="785"/>
      <c r="O8" s="632">
        <f>титул!E21</f>
        <v>148</v>
      </c>
      <c r="P8" s="632"/>
      <c r="Q8" s="632"/>
    </row>
    <row r="9" spans="1:17" ht="33" customHeight="1">
      <c r="A9" s="778" t="s">
        <v>11</v>
      </c>
      <c r="B9" s="778"/>
      <c r="C9" s="778"/>
      <c r="D9" s="778"/>
      <c r="E9" s="628" t="str">
        <f>титул!B22</f>
        <v>г.Красноярск 
(Красноярский край)</v>
      </c>
      <c r="F9" s="628"/>
      <c r="G9" s="628"/>
      <c r="H9" s="628"/>
      <c r="I9" s="628"/>
      <c r="J9" s="628"/>
      <c r="K9" s="628"/>
      <c r="L9" s="218"/>
      <c r="M9" s="678" t="s">
        <v>12</v>
      </c>
      <c r="N9" s="785"/>
      <c r="O9" s="632" t="str">
        <f>титул!E22</f>
        <v>04610151051</v>
      </c>
      <c r="P9" s="632"/>
      <c r="Q9" s="632"/>
    </row>
    <row r="10" spans="1:17" ht="24" customHeight="1">
      <c r="A10" s="495" t="s">
        <v>13</v>
      </c>
      <c r="B10" s="495"/>
      <c r="C10" s="495"/>
      <c r="D10" s="495"/>
      <c r="E10" s="63"/>
      <c r="F10" s="63"/>
      <c r="G10" s="63"/>
      <c r="H10" s="63"/>
      <c r="I10" s="60"/>
      <c r="J10" s="780"/>
      <c r="K10" s="780"/>
      <c r="L10" s="63"/>
      <c r="M10" s="63"/>
      <c r="N10" s="63"/>
      <c r="O10" s="781"/>
      <c r="P10" s="781"/>
      <c r="Q10" s="781"/>
    </row>
    <row r="12" spans="1:17" s="215" customFormat="1" ht="15.75" customHeight="1">
      <c r="A12" s="788" t="s">
        <v>454</v>
      </c>
      <c r="B12" s="788"/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</row>
    <row r="13" spans="1:17" ht="9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65.25" customHeight="1">
      <c r="A14" s="765" t="s">
        <v>137</v>
      </c>
      <c r="B14" s="765" t="s">
        <v>138</v>
      </c>
      <c r="C14" s="766" t="s">
        <v>31</v>
      </c>
      <c r="D14" s="766"/>
      <c r="E14" s="766" t="s">
        <v>37</v>
      </c>
      <c r="F14" s="741" t="s">
        <v>422</v>
      </c>
      <c r="G14" s="765" t="s">
        <v>172</v>
      </c>
      <c r="H14" s="765"/>
      <c r="I14" s="765"/>
      <c r="J14" s="741" t="s">
        <v>484</v>
      </c>
      <c r="K14" s="741"/>
      <c r="L14" s="765" t="s">
        <v>174</v>
      </c>
      <c r="M14" s="765"/>
      <c r="N14" s="789" t="s">
        <v>487</v>
      </c>
      <c r="O14" s="741" t="s">
        <v>175</v>
      </c>
      <c r="P14" s="741"/>
      <c r="Q14" s="703" t="s">
        <v>488</v>
      </c>
    </row>
    <row r="15" spans="1:17" ht="88.5" customHeight="1">
      <c r="A15" s="765"/>
      <c r="B15" s="765"/>
      <c r="C15" s="83" t="s">
        <v>421</v>
      </c>
      <c r="D15" s="83" t="s">
        <v>143</v>
      </c>
      <c r="E15" s="766"/>
      <c r="F15" s="741"/>
      <c r="G15" s="79" t="s">
        <v>420</v>
      </c>
      <c r="H15" s="66" t="s">
        <v>4</v>
      </c>
      <c r="I15" s="83" t="s">
        <v>176</v>
      </c>
      <c r="J15" s="79" t="s">
        <v>483</v>
      </c>
      <c r="K15" s="79" t="s">
        <v>425</v>
      </c>
      <c r="L15" s="83" t="s">
        <v>485</v>
      </c>
      <c r="M15" s="83" t="s">
        <v>486</v>
      </c>
      <c r="N15" s="789"/>
      <c r="O15" s="83" t="s">
        <v>481</v>
      </c>
      <c r="P15" s="83" t="s">
        <v>482</v>
      </c>
      <c r="Q15" s="704"/>
    </row>
    <row r="16" spans="1:17" ht="15">
      <c r="A16" s="69">
        <v>1</v>
      </c>
      <c r="B16" s="69">
        <v>2</v>
      </c>
      <c r="C16" s="69">
        <v>3</v>
      </c>
      <c r="D16" s="69">
        <v>4</v>
      </c>
      <c r="E16" s="86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69">
        <v>16</v>
      </c>
      <c r="Q16" s="69">
        <v>17</v>
      </c>
    </row>
    <row r="17" spans="1:17" ht="26.25">
      <c r="A17" s="125" t="s">
        <v>177</v>
      </c>
      <c r="B17" s="304" t="s">
        <v>50</v>
      </c>
      <c r="C17" s="304" t="s">
        <v>50</v>
      </c>
      <c r="D17" s="304" t="s">
        <v>50</v>
      </c>
      <c r="E17" s="304">
        <v>1000</v>
      </c>
      <c r="F17" s="92"/>
      <c r="G17" s="92"/>
      <c r="H17" s="125"/>
      <c r="I17" s="92"/>
      <c r="J17" s="92"/>
      <c r="K17" s="92"/>
      <c r="L17" s="299"/>
      <c r="M17" s="299"/>
      <c r="N17" s="299"/>
      <c r="O17" s="92"/>
      <c r="P17" s="92"/>
      <c r="Q17" s="92"/>
    </row>
    <row r="18" spans="1:17" s="63" customFormat="1" ht="15">
      <c r="A18" s="126" t="s">
        <v>69</v>
      </c>
      <c r="B18" s="125"/>
      <c r="C18" s="125"/>
      <c r="D18" s="125"/>
      <c r="E18" s="304"/>
      <c r="F18" s="92"/>
      <c r="G18" s="92"/>
      <c r="H18" s="125"/>
      <c r="I18" s="92"/>
      <c r="J18" s="92"/>
      <c r="K18" s="92"/>
      <c r="L18" s="299"/>
      <c r="M18" s="299"/>
      <c r="N18" s="299"/>
      <c r="O18" s="92"/>
      <c r="P18" s="92"/>
      <c r="Q18" s="92"/>
    </row>
    <row r="19" spans="1:17" s="35" customFormat="1" ht="15">
      <c r="A19" s="126" t="s">
        <v>477</v>
      </c>
      <c r="B19" s="125"/>
      <c r="C19" s="125"/>
      <c r="D19" s="125"/>
      <c r="E19" s="304">
        <v>1001</v>
      </c>
      <c r="F19" s="92"/>
      <c r="G19" s="92"/>
      <c r="H19" s="125"/>
      <c r="I19" s="92"/>
      <c r="J19" s="92"/>
      <c r="K19" s="92"/>
      <c r="L19" s="299"/>
      <c r="M19" s="299"/>
      <c r="N19" s="299"/>
      <c r="O19" s="92"/>
      <c r="P19" s="92"/>
      <c r="Q19" s="92"/>
    </row>
    <row r="20" spans="1:17" s="35" customFormat="1" ht="15">
      <c r="A20" s="126"/>
      <c r="B20" s="125"/>
      <c r="C20" s="125"/>
      <c r="D20" s="125"/>
      <c r="E20" s="304"/>
      <c r="F20" s="92"/>
      <c r="G20" s="92"/>
      <c r="H20" s="125"/>
      <c r="I20" s="92"/>
      <c r="J20" s="92"/>
      <c r="K20" s="92"/>
      <c r="L20" s="299"/>
      <c r="M20" s="299"/>
      <c r="N20" s="299"/>
      <c r="O20" s="92"/>
      <c r="P20" s="92"/>
      <c r="Q20" s="92"/>
    </row>
    <row r="21" spans="1:17" ht="15">
      <c r="A21" s="92"/>
      <c r="B21" s="125"/>
      <c r="C21" s="125"/>
      <c r="D21" s="125"/>
      <c r="E21" s="125"/>
      <c r="F21" s="92"/>
      <c r="G21" s="92"/>
      <c r="H21" s="125"/>
      <c r="I21" s="92"/>
      <c r="J21" s="92"/>
      <c r="K21" s="92"/>
      <c r="L21" s="299"/>
      <c r="M21" s="299"/>
      <c r="N21" s="299"/>
      <c r="O21" s="92"/>
      <c r="P21" s="92"/>
      <c r="Q21" s="92"/>
    </row>
    <row r="22" spans="1:17" ht="26.25">
      <c r="A22" s="125" t="s">
        <v>178</v>
      </c>
      <c r="B22" s="304" t="s">
        <v>50</v>
      </c>
      <c r="C22" s="304" t="s">
        <v>50</v>
      </c>
      <c r="D22" s="304" t="s">
        <v>50</v>
      </c>
      <c r="E22" s="304">
        <v>2000</v>
      </c>
      <c r="F22" s="92"/>
      <c r="G22" s="92"/>
      <c r="H22" s="125"/>
      <c r="I22" s="92"/>
      <c r="J22" s="92"/>
      <c r="K22" s="92"/>
      <c r="L22" s="299"/>
      <c r="M22" s="299"/>
      <c r="N22" s="299"/>
      <c r="O22" s="92"/>
      <c r="P22" s="92"/>
      <c r="Q22" s="92"/>
    </row>
    <row r="23" spans="1:17" s="63" customFormat="1" ht="15">
      <c r="A23" s="126" t="s">
        <v>69</v>
      </c>
      <c r="B23" s="125"/>
      <c r="C23" s="125"/>
      <c r="D23" s="125"/>
      <c r="E23" s="304"/>
      <c r="F23" s="92"/>
      <c r="G23" s="92"/>
      <c r="H23" s="125"/>
      <c r="I23" s="92"/>
      <c r="J23" s="92"/>
      <c r="K23" s="92"/>
      <c r="L23" s="299"/>
      <c r="M23" s="299"/>
      <c r="N23" s="299"/>
      <c r="O23" s="92"/>
      <c r="P23" s="92"/>
      <c r="Q23" s="92"/>
    </row>
    <row r="24" spans="1:17" s="35" customFormat="1" ht="15">
      <c r="A24" s="126" t="s">
        <v>711</v>
      </c>
      <c r="B24" s="125"/>
      <c r="C24" s="125"/>
      <c r="D24" s="125"/>
      <c r="E24" s="304">
        <v>2001</v>
      </c>
      <c r="F24" s="92"/>
      <c r="G24" s="92"/>
      <c r="H24" s="125"/>
      <c r="I24" s="92"/>
      <c r="J24" s="92"/>
      <c r="K24" s="92"/>
      <c r="L24" s="299"/>
      <c r="M24" s="299"/>
      <c r="N24" s="299"/>
      <c r="O24" s="92"/>
      <c r="P24" s="92"/>
      <c r="Q24" s="92"/>
    </row>
    <row r="25" spans="1:17" s="35" customFormat="1" ht="15">
      <c r="A25" s="126"/>
      <c r="B25" s="125"/>
      <c r="C25" s="125"/>
      <c r="D25" s="125"/>
      <c r="E25" s="304"/>
      <c r="F25" s="92"/>
      <c r="G25" s="92"/>
      <c r="H25" s="125"/>
      <c r="I25" s="92"/>
      <c r="J25" s="92"/>
      <c r="K25" s="92"/>
      <c r="L25" s="299"/>
      <c r="M25" s="299"/>
      <c r="N25" s="299"/>
      <c r="O25" s="92"/>
      <c r="P25" s="92"/>
      <c r="Q25" s="92"/>
    </row>
    <row r="26" spans="1:17" ht="15">
      <c r="A26" s="92"/>
      <c r="B26" s="125"/>
      <c r="C26" s="125"/>
      <c r="D26" s="125"/>
      <c r="E26" s="125"/>
      <c r="F26" s="92"/>
      <c r="G26" s="92"/>
      <c r="H26" s="125"/>
      <c r="I26" s="92"/>
      <c r="J26" s="92"/>
      <c r="K26" s="92"/>
      <c r="L26" s="299"/>
      <c r="M26" s="299"/>
      <c r="N26" s="299"/>
      <c r="O26" s="92"/>
      <c r="P26" s="92"/>
      <c r="Q26" s="92"/>
    </row>
    <row r="27" spans="1:17" ht="51.75">
      <c r="A27" s="125" t="s">
        <v>151</v>
      </c>
      <c r="B27" s="304" t="s">
        <v>50</v>
      </c>
      <c r="C27" s="304" t="s">
        <v>50</v>
      </c>
      <c r="D27" s="304" t="s">
        <v>50</v>
      </c>
      <c r="E27" s="304">
        <v>3000</v>
      </c>
      <c r="F27" s="92"/>
      <c r="G27" s="92"/>
      <c r="H27" s="125"/>
      <c r="I27" s="92"/>
      <c r="J27" s="92"/>
      <c r="K27" s="92"/>
      <c r="L27" s="299"/>
      <c r="M27" s="299"/>
      <c r="N27" s="299"/>
      <c r="O27" s="92"/>
      <c r="P27" s="92"/>
      <c r="Q27" s="92"/>
    </row>
    <row r="28" spans="1:17" s="63" customFormat="1" ht="15">
      <c r="A28" s="126" t="s">
        <v>69</v>
      </c>
      <c r="B28" s="125"/>
      <c r="C28" s="125"/>
      <c r="D28" s="125"/>
      <c r="E28" s="304"/>
      <c r="F28" s="92"/>
      <c r="G28" s="92"/>
      <c r="H28" s="125"/>
      <c r="I28" s="92"/>
      <c r="J28" s="92"/>
      <c r="K28" s="92"/>
      <c r="L28" s="299"/>
      <c r="M28" s="299"/>
      <c r="N28" s="299"/>
      <c r="O28" s="92"/>
      <c r="P28" s="92"/>
      <c r="Q28" s="92"/>
    </row>
    <row r="29" spans="1:17" s="35" customFormat="1" ht="15">
      <c r="A29" s="126" t="s">
        <v>712</v>
      </c>
      <c r="B29" s="125"/>
      <c r="C29" s="125"/>
      <c r="D29" s="125"/>
      <c r="E29" s="304">
        <v>3001</v>
      </c>
      <c r="F29" s="92"/>
      <c r="G29" s="92"/>
      <c r="H29" s="125"/>
      <c r="I29" s="92"/>
      <c r="J29" s="92"/>
      <c r="K29" s="92"/>
      <c r="L29" s="299"/>
      <c r="M29" s="299"/>
      <c r="N29" s="299"/>
      <c r="O29" s="92"/>
      <c r="P29" s="92"/>
      <c r="Q29" s="92"/>
    </row>
    <row r="30" spans="1:17" s="35" customFormat="1" ht="15">
      <c r="A30" s="126"/>
      <c r="B30" s="125"/>
      <c r="C30" s="125"/>
      <c r="D30" s="125"/>
      <c r="E30" s="304"/>
      <c r="F30" s="92"/>
      <c r="G30" s="92"/>
      <c r="H30" s="125"/>
      <c r="I30" s="92"/>
      <c r="J30" s="92"/>
      <c r="K30" s="92"/>
      <c r="L30" s="299"/>
      <c r="M30" s="299"/>
      <c r="N30" s="299"/>
      <c r="O30" s="92"/>
      <c r="P30" s="92"/>
      <c r="Q30" s="92"/>
    </row>
    <row r="31" spans="1:17" ht="15">
      <c r="A31" s="92"/>
      <c r="B31" s="125"/>
      <c r="C31" s="125"/>
      <c r="D31" s="125"/>
      <c r="E31" s="125"/>
      <c r="F31" s="92"/>
      <c r="G31" s="92"/>
      <c r="H31" s="125"/>
      <c r="I31" s="92"/>
      <c r="J31" s="92"/>
      <c r="K31" s="92"/>
      <c r="L31" s="299"/>
      <c r="M31" s="299"/>
      <c r="N31" s="299"/>
      <c r="O31" s="92"/>
      <c r="P31" s="92"/>
      <c r="Q31" s="92"/>
    </row>
    <row r="32" spans="1:17" ht="39">
      <c r="A32" s="125" t="s">
        <v>152</v>
      </c>
      <c r="B32" s="304" t="s">
        <v>50</v>
      </c>
      <c r="C32" s="304" t="s">
        <v>50</v>
      </c>
      <c r="D32" s="304" t="s">
        <v>50</v>
      </c>
      <c r="E32" s="304">
        <v>4000</v>
      </c>
      <c r="F32" s="92"/>
      <c r="G32" s="92"/>
      <c r="H32" s="125"/>
      <c r="I32" s="92"/>
      <c r="J32" s="92"/>
      <c r="K32" s="92"/>
      <c r="L32" s="299"/>
      <c r="M32" s="299"/>
      <c r="N32" s="299"/>
      <c r="O32" s="92"/>
      <c r="P32" s="92"/>
      <c r="Q32" s="92"/>
    </row>
    <row r="33" spans="1:17" s="63" customFormat="1" ht="15">
      <c r="A33" s="126" t="s">
        <v>69</v>
      </c>
      <c r="B33" s="125"/>
      <c r="C33" s="125"/>
      <c r="D33" s="125"/>
      <c r="E33" s="304"/>
      <c r="F33" s="92"/>
      <c r="G33" s="92"/>
      <c r="H33" s="125"/>
      <c r="I33" s="92"/>
      <c r="J33" s="92"/>
      <c r="K33" s="92"/>
      <c r="L33" s="299"/>
      <c r="M33" s="299"/>
      <c r="N33" s="299"/>
      <c r="O33" s="92"/>
      <c r="P33" s="92"/>
      <c r="Q33" s="92"/>
    </row>
    <row r="34" spans="1:17" s="35" customFormat="1" ht="15">
      <c r="A34" s="126" t="s">
        <v>477</v>
      </c>
      <c r="B34" s="125"/>
      <c r="C34" s="125"/>
      <c r="D34" s="125"/>
      <c r="E34" s="304">
        <v>4001</v>
      </c>
      <c r="F34" s="92"/>
      <c r="G34" s="92"/>
      <c r="H34" s="125"/>
      <c r="I34" s="92"/>
      <c r="J34" s="92"/>
      <c r="K34" s="92"/>
      <c r="L34" s="299"/>
      <c r="M34" s="299"/>
      <c r="N34" s="299"/>
      <c r="O34" s="92"/>
      <c r="P34" s="92"/>
      <c r="Q34" s="92"/>
    </row>
    <row r="35" spans="1:17" s="35" customFormat="1" ht="15">
      <c r="A35" s="126"/>
      <c r="B35" s="125"/>
      <c r="C35" s="125"/>
      <c r="D35" s="125"/>
      <c r="E35" s="304"/>
      <c r="F35" s="92"/>
      <c r="G35" s="92"/>
      <c r="H35" s="125"/>
      <c r="I35" s="92"/>
      <c r="J35" s="92"/>
      <c r="K35" s="92"/>
      <c r="L35" s="299"/>
      <c r="M35" s="299"/>
      <c r="N35" s="299"/>
      <c r="O35" s="92"/>
      <c r="P35" s="92"/>
      <c r="Q35" s="92"/>
    </row>
    <row r="36" spans="1:17" ht="15">
      <c r="A36" s="92"/>
      <c r="B36" s="125"/>
      <c r="C36" s="125"/>
      <c r="D36" s="125"/>
      <c r="E36" s="125"/>
      <c r="F36" s="92"/>
      <c r="G36" s="92"/>
      <c r="H36" s="125"/>
      <c r="I36" s="92"/>
      <c r="J36" s="92"/>
      <c r="K36" s="92"/>
      <c r="L36" s="299"/>
      <c r="M36" s="299"/>
      <c r="N36" s="299"/>
      <c r="O36" s="92"/>
      <c r="P36" s="92"/>
      <c r="Q36" s="92"/>
    </row>
    <row r="37" spans="1:17" ht="39">
      <c r="A37" s="125" t="s">
        <v>153</v>
      </c>
      <c r="B37" s="304" t="s">
        <v>50</v>
      </c>
      <c r="C37" s="304" t="s">
        <v>50</v>
      </c>
      <c r="D37" s="304" t="s">
        <v>50</v>
      </c>
      <c r="E37" s="304">
        <v>5000</v>
      </c>
      <c r="F37" s="92"/>
      <c r="G37" s="92"/>
      <c r="H37" s="125"/>
      <c r="I37" s="92"/>
      <c r="J37" s="92"/>
      <c r="K37" s="92"/>
      <c r="L37" s="299"/>
      <c r="M37" s="299"/>
      <c r="N37" s="299"/>
      <c r="O37" s="92"/>
      <c r="P37" s="92"/>
      <c r="Q37" s="92"/>
    </row>
    <row r="38" spans="1:17" s="63" customFormat="1" ht="15">
      <c r="A38" s="126" t="s">
        <v>69</v>
      </c>
      <c r="B38" s="125"/>
      <c r="C38" s="125"/>
      <c r="D38" s="125"/>
      <c r="E38" s="304"/>
      <c r="F38" s="92"/>
      <c r="G38" s="92"/>
      <c r="H38" s="125"/>
      <c r="I38" s="92"/>
      <c r="J38" s="92"/>
      <c r="K38" s="92"/>
      <c r="L38" s="299"/>
      <c r="M38" s="299"/>
      <c r="N38" s="299"/>
      <c r="O38" s="92"/>
      <c r="P38" s="92"/>
      <c r="Q38" s="92"/>
    </row>
    <row r="39" spans="1:17" s="35" customFormat="1" ht="15">
      <c r="A39" s="126" t="s">
        <v>713</v>
      </c>
      <c r="B39" s="125"/>
      <c r="C39" s="125"/>
      <c r="D39" s="125"/>
      <c r="E39" s="304">
        <v>5001</v>
      </c>
      <c r="F39" s="92"/>
      <c r="G39" s="92"/>
      <c r="H39" s="125"/>
      <c r="I39" s="92"/>
      <c r="J39" s="92"/>
      <c r="K39" s="92"/>
      <c r="L39" s="299"/>
      <c r="M39" s="299"/>
      <c r="N39" s="299"/>
      <c r="O39" s="92"/>
      <c r="P39" s="92"/>
      <c r="Q39" s="92"/>
    </row>
    <row r="40" spans="1:17" s="35" customFormat="1" ht="15">
      <c r="A40" s="126"/>
      <c r="B40" s="125"/>
      <c r="C40" s="125"/>
      <c r="D40" s="125"/>
      <c r="E40" s="304"/>
      <c r="F40" s="92"/>
      <c r="G40" s="92"/>
      <c r="H40" s="125"/>
      <c r="I40" s="92"/>
      <c r="J40" s="92"/>
      <c r="K40" s="92"/>
      <c r="L40" s="299"/>
      <c r="M40" s="299"/>
      <c r="N40" s="299"/>
      <c r="O40" s="92"/>
      <c r="P40" s="92"/>
      <c r="Q40" s="92"/>
    </row>
    <row r="41" spans="1:17" ht="15">
      <c r="A41" s="92"/>
      <c r="B41" s="125"/>
      <c r="C41" s="125"/>
      <c r="D41" s="125"/>
      <c r="E41" s="125"/>
      <c r="F41" s="92"/>
      <c r="G41" s="92"/>
      <c r="H41" s="125"/>
      <c r="I41" s="92"/>
      <c r="J41" s="92"/>
      <c r="K41" s="92"/>
      <c r="L41" s="299"/>
      <c r="M41" s="299"/>
      <c r="N41" s="299"/>
      <c r="O41" s="92"/>
      <c r="P41" s="92"/>
      <c r="Q41" s="92"/>
    </row>
    <row r="42" spans="1:17" ht="26.25">
      <c r="A42" s="92"/>
      <c r="B42" s="125"/>
      <c r="C42" s="125"/>
      <c r="D42" s="324" t="s">
        <v>49</v>
      </c>
      <c r="E42" s="304">
        <v>9000</v>
      </c>
      <c r="F42" s="92"/>
      <c r="G42" s="92"/>
      <c r="H42" s="125"/>
      <c r="I42" s="92"/>
      <c r="J42" s="92"/>
      <c r="K42" s="92"/>
      <c r="L42" s="299"/>
      <c r="M42" s="299"/>
      <c r="N42" s="299"/>
      <c r="O42" s="92"/>
      <c r="P42" s="92"/>
      <c r="Q42" s="92"/>
    </row>
    <row r="43" spans="1:17" s="35" customFormat="1" ht="15.75">
      <c r="A43" s="119"/>
      <c r="B43" s="120"/>
      <c r="C43" s="120"/>
      <c r="D43" s="121"/>
      <c r="E43" s="122"/>
      <c r="F43" s="119"/>
      <c r="G43" s="119"/>
      <c r="H43" s="119"/>
      <c r="I43" s="119"/>
      <c r="J43" s="119"/>
      <c r="K43" s="119"/>
      <c r="L43" s="123"/>
      <c r="M43" s="124"/>
      <c r="N43" s="124"/>
      <c r="O43" s="114"/>
      <c r="P43" s="114"/>
      <c r="Q43" s="114"/>
    </row>
    <row r="44" spans="1:17" s="35" customFormat="1" ht="15.75">
      <c r="A44" s="119"/>
      <c r="B44" s="120"/>
      <c r="C44" s="120"/>
      <c r="D44" s="121"/>
      <c r="E44" s="122"/>
      <c r="F44" s="119"/>
      <c r="G44" s="119"/>
      <c r="H44" s="119"/>
      <c r="I44" s="119"/>
      <c r="J44" s="119"/>
      <c r="K44" s="119"/>
      <c r="L44" s="123"/>
      <c r="M44" s="124"/>
      <c r="N44" s="124"/>
      <c r="O44" s="114"/>
      <c r="P44" s="114"/>
      <c r="Q44" s="114"/>
    </row>
    <row r="45" spans="1:17" ht="18.75">
      <c r="A45" s="787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N45" s="787"/>
      <c r="O45" s="787"/>
      <c r="P45" s="787"/>
      <c r="Q45" s="787"/>
    </row>
    <row r="46" spans="1:17" ht="18.75">
      <c r="A46" s="787"/>
      <c r="B46" s="787"/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787"/>
      <c r="O46" s="787"/>
      <c r="P46" s="787"/>
      <c r="Q46" s="787"/>
    </row>
    <row r="47" spans="1:17" ht="16.5" customHeight="1">
      <c r="A47" s="786"/>
      <c r="B47" s="786"/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</row>
    <row r="2978" ht="15"/>
    <row r="2979" ht="15"/>
    <row r="3886" ht="15"/>
    <row r="3887" ht="15"/>
  </sheetData>
  <sheetProtection/>
  <mergeCells count="38">
    <mergeCell ref="A1:Q1"/>
    <mergeCell ref="A12:Q12"/>
    <mergeCell ref="J14:K14"/>
    <mergeCell ref="L14:M14"/>
    <mergeCell ref="N14:N15"/>
    <mergeCell ref="O14:P14"/>
    <mergeCell ref="A14:A15"/>
    <mergeCell ref="B14:B15"/>
    <mergeCell ref="C14:D14"/>
    <mergeCell ref="E14:E15"/>
    <mergeCell ref="A47:Q47"/>
    <mergeCell ref="A45:Q45"/>
    <mergeCell ref="A46:Q46"/>
    <mergeCell ref="F14:F15"/>
    <mergeCell ref="G14:I14"/>
    <mergeCell ref="E9:K9"/>
    <mergeCell ref="M9:N9"/>
    <mergeCell ref="O9:Q9"/>
    <mergeCell ref="Q14:Q15"/>
    <mergeCell ref="A10:D10"/>
    <mergeCell ref="J10:K10"/>
    <mergeCell ref="O10:Q10"/>
    <mergeCell ref="A8:D8"/>
    <mergeCell ref="E8:K8"/>
    <mergeCell ref="O3:Q3"/>
    <mergeCell ref="E4:I4"/>
    <mergeCell ref="J4:K4"/>
    <mergeCell ref="O4:Q4"/>
    <mergeCell ref="L5:N5"/>
    <mergeCell ref="M8:N8"/>
    <mergeCell ref="O8:Q8"/>
    <mergeCell ref="A9:D9"/>
    <mergeCell ref="O6:Q6"/>
    <mergeCell ref="E3:G3"/>
    <mergeCell ref="E5:K7"/>
    <mergeCell ref="A7:D7"/>
    <mergeCell ref="O7:Q7"/>
    <mergeCell ref="O5:Q5"/>
  </mergeCells>
  <hyperlinks>
    <hyperlink ref="D15" r:id="rId1" display="consultantplus://offline/ref=0754FD42A752A97D8BB077741EEBF91200B1055C51320BDF5EAC7568E3EB4FC7AB862E5B97F0A4FD80E758EE58a5hDH"/>
    <hyperlink ref="O15" location="P3886" display="P3886"/>
    <hyperlink ref="P15" location="P3887" display="P3887"/>
    <hyperlink ref="A17" location="P2978" display="P2978"/>
    <hyperlink ref="A22" location="P2979" display="P2979"/>
    <hyperlink ref="M9" r:id="rId2" display="consultantplus://offline/ref=0754FD42A752A97D8BB077741EEBF91205B7045C55350BDF5EAC7568E3EB4FC7AB862E5B97F0A4FD80E758EE58a5hDH"/>
  </hyperlink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98" r:id="rId3"/>
  <headerFooter>
    <oddHeader>&amp;R&amp;P</oddHeader>
  </headerFooter>
  <rowBreaks count="1" manualBreakCount="1">
    <brk id="2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87"/>
  <sheetViews>
    <sheetView view="pageBreakPreview" zoomScale="91" zoomScaleNormal="70" zoomScaleSheetLayoutView="91" zoomScalePageLayoutView="85" workbookViewId="0" topLeftCell="A1">
      <selection activeCell="A21" sqref="A21:IV21"/>
    </sheetView>
  </sheetViews>
  <sheetFormatPr defaultColWidth="9.140625" defaultRowHeight="15"/>
  <cols>
    <col min="1" max="1" width="17.140625" style="18" customWidth="1"/>
    <col min="2" max="2" width="12.7109375" style="18" customWidth="1"/>
    <col min="3" max="3" width="5.00390625" style="18" customWidth="1"/>
    <col min="4" max="4" width="5.7109375" style="18" customWidth="1"/>
    <col min="5" max="5" width="5.28125" style="18" customWidth="1"/>
    <col min="6" max="6" width="5.7109375" style="18" customWidth="1"/>
    <col min="7" max="7" width="11.7109375" style="18" customWidth="1"/>
    <col min="8" max="8" width="8.57421875" style="18" customWidth="1"/>
    <col min="9" max="9" width="5.57421875" style="18" customWidth="1"/>
    <col min="10" max="10" width="7.28125" style="18" customWidth="1"/>
    <col min="11" max="11" width="6.57421875" style="18" customWidth="1"/>
    <col min="12" max="12" width="6.421875" style="18" customWidth="1"/>
    <col min="13" max="13" width="8.57421875" style="18" customWidth="1"/>
    <col min="14" max="14" width="10.140625" style="18" customWidth="1"/>
    <col min="15" max="15" width="7.57421875" style="18" customWidth="1"/>
    <col min="16" max="16" width="7.7109375" style="18" customWidth="1"/>
    <col min="17" max="17" width="9.421875" style="18" customWidth="1"/>
    <col min="18" max="16384" width="9.140625" style="18" customWidth="1"/>
  </cols>
  <sheetData>
    <row r="1" spans="1:17" ht="15.75" customHeight="1">
      <c r="A1" s="626" t="s">
        <v>455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</row>
    <row r="2" spans="1:17" ht="15.75" customHeight="1">
      <c r="A2" s="634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</row>
    <row r="3" spans="1:17" ht="56.25" customHeight="1">
      <c r="A3" s="765" t="s">
        <v>137</v>
      </c>
      <c r="B3" s="765" t="s">
        <v>138</v>
      </c>
      <c r="C3" s="766" t="s">
        <v>31</v>
      </c>
      <c r="D3" s="766"/>
      <c r="E3" s="766" t="s">
        <v>37</v>
      </c>
      <c r="F3" s="766" t="s">
        <v>466</v>
      </c>
      <c r="G3" s="765" t="s">
        <v>172</v>
      </c>
      <c r="H3" s="765"/>
      <c r="I3" s="765"/>
      <c r="J3" s="766" t="s">
        <v>465</v>
      </c>
      <c r="K3" s="765" t="s">
        <v>174</v>
      </c>
      <c r="L3" s="765"/>
      <c r="M3" s="765"/>
      <c r="N3" s="766" t="s">
        <v>179</v>
      </c>
      <c r="O3" s="766" t="s">
        <v>180</v>
      </c>
      <c r="P3" s="766"/>
      <c r="Q3" s="741" t="s">
        <v>469</v>
      </c>
    </row>
    <row r="4" spans="1:17" ht="66" customHeight="1">
      <c r="A4" s="765"/>
      <c r="B4" s="765"/>
      <c r="C4" s="83" t="s">
        <v>408</v>
      </c>
      <c r="D4" s="83" t="s">
        <v>143</v>
      </c>
      <c r="E4" s="766"/>
      <c r="F4" s="766"/>
      <c r="G4" s="66" t="s">
        <v>420</v>
      </c>
      <c r="H4" s="66" t="s">
        <v>4</v>
      </c>
      <c r="I4" s="83" t="s">
        <v>176</v>
      </c>
      <c r="J4" s="766"/>
      <c r="K4" s="83" t="s">
        <v>467</v>
      </c>
      <c r="L4" s="83" t="s">
        <v>468</v>
      </c>
      <c r="M4" s="83" t="s">
        <v>181</v>
      </c>
      <c r="N4" s="766"/>
      <c r="O4" s="83" t="s">
        <v>472</v>
      </c>
      <c r="P4" s="83" t="s">
        <v>473</v>
      </c>
      <c r="Q4" s="741"/>
    </row>
    <row r="5" spans="1:17" s="233" customFormat="1" ht="12">
      <c r="A5" s="228">
        <v>1</v>
      </c>
      <c r="B5" s="228">
        <v>2</v>
      </c>
      <c r="C5" s="228">
        <v>3</v>
      </c>
      <c r="D5" s="228">
        <v>4</v>
      </c>
      <c r="E5" s="228">
        <v>5</v>
      </c>
      <c r="F5" s="228">
        <v>6</v>
      </c>
      <c r="G5" s="228">
        <v>7</v>
      </c>
      <c r="H5" s="228">
        <v>8</v>
      </c>
      <c r="I5" s="228">
        <v>9</v>
      </c>
      <c r="J5" s="228">
        <v>10</v>
      </c>
      <c r="K5" s="228">
        <v>11</v>
      </c>
      <c r="L5" s="228">
        <v>12</v>
      </c>
      <c r="M5" s="228">
        <v>13</v>
      </c>
      <c r="N5" s="228">
        <v>14</v>
      </c>
      <c r="O5" s="228">
        <v>15</v>
      </c>
      <c r="P5" s="228">
        <v>16</v>
      </c>
      <c r="Q5" s="228">
        <v>17</v>
      </c>
    </row>
    <row r="6" spans="1:17" ht="29.25" customHeight="1">
      <c r="A6" s="125" t="s">
        <v>177</v>
      </c>
      <c r="B6" s="304" t="s">
        <v>50</v>
      </c>
      <c r="C6" s="304" t="s">
        <v>50</v>
      </c>
      <c r="D6" s="304" t="s">
        <v>50</v>
      </c>
      <c r="E6" s="304">
        <v>1000</v>
      </c>
      <c r="F6" s="92"/>
      <c r="G6" s="92"/>
      <c r="H6" s="92"/>
      <c r="I6" s="92"/>
      <c r="J6" s="92"/>
      <c r="K6" s="299"/>
      <c r="L6" s="299"/>
      <c r="M6" s="299"/>
      <c r="N6" s="299"/>
      <c r="O6" s="92"/>
      <c r="P6" s="92"/>
      <c r="Q6" s="92"/>
    </row>
    <row r="7" spans="1:17" s="63" customFormat="1" ht="15">
      <c r="A7" s="126" t="s">
        <v>69</v>
      </c>
      <c r="B7" s="125"/>
      <c r="C7" s="125"/>
      <c r="D7" s="125"/>
      <c r="E7" s="304"/>
      <c r="F7" s="92"/>
      <c r="G7" s="92"/>
      <c r="H7" s="92"/>
      <c r="I7" s="92"/>
      <c r="J7" s="92"/>
      <c r="K7" s="299"/>
      <c r="L7" s="299"/>
      <c r="M7" s="299"/>
      <c r="N7" s="299"/>
      <c r="O7" s="92"/>
      <c r="P7" s="92"/>
      <c r="Q7" s="92"/>
    </row>
    <row r="8" spans="1:17" s="35" customFormat="1" ht="15">
      <c r="A8" s="126" t="s">
        <v>712</v>
      </c>
      <c r="B8" s="125"/>
      <c r="C8" s="125"/>
      <c r="D8" s="125"/>
      <c r="E8" s="304">
        <v>1001</v>
      </c>
      <c r="F8" s="92"/>
      <c r="G8" s="92"/>
      <c r="H8" s="92"/>
      <c r="I8" s="92"/>
      <c r="J8" s="92"/>
      <c r="K8" s="299"/>
      <c r="L8" s="299"/>
      <c r="M8" s="299"/>
      <c r="N8" s="299"/>
      <c r="O8" s="92"/>
      <c r="P8" s="92"/>
      <c r="Q8" s="92"/>
    </row>
    <row r="9" spans="1:17" ht="30" customHeight="1">
      <c r="A9" s="125" t="s">
        <v>178</v>
      </c>
      <c r="B9" s="304" t="s">
        <v>50</v>
      </c>
      <c r="C9" s="304" t="s">
        <v>50</v>
      </c>
      <c r="D9" s="304" t="s">
        <v>50</v>
      </c>
      <c r="E9" s="304">
        <v>2000</v>
      </c>
      <c r="F9" s="92"/>
      <c r="G9" s="92"/>
      <c r="H9" s="92"/>
      <c r="I9" s="92"/>
      <c r="J9" s="92"/>
      <c r="K9" s="299"/>
      <c r="L9" s="299"/>
      <c r="M9" s="299"/>
      <c r="N9" s="299"/>
      <c r="O9" s="92"/>
      <c r="P9" s="92"/>
      <c r="Q9" s="92"/>
    </row>
    <row r="10" spans="1:17" s="63" customFormat="1" ht="15">
      <c r="A10" s="126" t="s">
        <v>69</v>
      </c>
      <c r="B10" s="125"/>
      <c r="C10" s="125"/>
      <c r="D10" s="125"/>
      <c r="E10" s="304"/>
      <c r="F10" s="92"/>
      <c r="G10" s="92"/>
      <c r="H10" s="92"/>
      <c r="I10" s="92"/>
      <c r="J10" s="92"/>
      <c r="K10" s="299"/>
      <c r="L10" s="299"/>
      <c r="M10" s="299"/>
      <c r="N10" s="299"/>
      <c r="O10" s="92"/>
      <c r="P10" s="92"/>
      <c r="Q10" s="92"/>
    </row>
    <row r="11" spans="1:17" s="35" customFormat="1" ht="15">
      <c r="A11" s="126" t="s">
        <v>477</v>
      </c>
      <c r="B11" s="125"/>
      <c r="C11" s="125"/>
      <c r="D11" s="125"/>
      <c r="E11" s="304">
        <v>2001</v>
      </c>
      <c r="F11" s="92"/>
      <c r="G11" s="92"/>
      <c r="H11" s="92"/>
      <c r="I11" s="92"/>
      <c r="J11" s="92"/>
      <c r="K11" s="299"/>
      <c r="L11" s="299"/>
      <c r="M11" s="299"/>
      <c r="N11" s="299"/>
      <c r="O11" s="92"/>
      <c r="P11" s="92"/>
      <c r="Q11" s="92"/>
    </row>
    <row r="12" spans="1:17" ht="57.75" customHeight="1">
      <c r="A12" s="125" t="s">
        <v>151</v>
      </c>
      <c r="B12" s="304" t="s">
        <v>50</v>
      </c>
      <c r="C12" s="304" t="s">
        <v>50</v>
      </c>
      <c r="D12" s="304" t="s">
        <v>50</v>
      </c>
      <c r="E12" s="304">
        <v>3000</v>
      </c>
      <c r="F12" s="92"/>
      <c r="G12" s="92"/>
      <c r="H12" s="92"/>
      <c r="I12" s="92"/>
      <c r="J12" s="92"/>
      <c r="K12" s="299"/>
      <c r="L12" s="299"/>
      <c r="M12" s="299"/>
      <c r="N12" s="299"/>
      <c r="O12" s="92"/>
      <c r="P12" s="92"/>
      <c r="Q12" s="92"/>
    </row>
    <row r="13" spans="1:17" s="63" customFormat="1" ht="15">
      <c r="A13" s="126" t="s">
        <v>69</v>
      </c>
      <c r="B13" s="125"/>
      <c r="C13" s="125"/>
      <c r="D13" s="125"/>
      <c r="E13" s="304"/>
      <c r="F13" s="92"/>
      <c r="G13" s="92"/>
      <c r="H13" s="92"/>
      <c r="I13" s="92"/>
      <c r="J13" s="92"/>
      <c r="K13" s="299"/>
      <c r="L13" s="299"/>
      <c r="M13" s="299"/>
      <c r="N13" s="299"/>
      <c r="O13" s="92"/>
      <c r="P13" s="92"/>
      <c r="Q13" s="92"/>
    </row>
    <row r="14" spans="1:17" s="35" customFormat="1" ht="15">
      <c r="A14" s="126" t="s">
        <v>477</v>
      </c>
      <c r="B14" s="125"/>
      <c r="C14" s="125"/>
      <c r="D14" s="125"/>
      <c r="E14" s="304">
        <v>3001</v>
      </c>
      <c r="F14" s="92"/>
      <c r="G14" s="92"/>
      <c r="H14" s="92"/>
      <c r="I14" s="92"/>
      <c r="J14" s="92"/>
      <c r="K14" s="299"/>
      <c r="L14" s="299"/>
      <c r="M14" s="299"/>
      <c r="N14" s="299"/>
      <c r="O14" s="92"/>
      <c r="P14" s="92"/>
      <c r="Q14" s="92"/>
    </row>
    <row r="15" spans="1:17" ht="48.75" customHeight="1">
      <c r="A15" s="125" t="s">
        <v>152</v>
      </c>
      <c r="B15" s="304" t="s">
        <v>50</v>
      </c>
      <c r="C15" s="304" t="s">
        <v>50</v>
      </c>
      <c r="D15" s="304" t="s">
        <v>50</v>
      </c>
      <c r="E15" s="304">
        <v>4000</v>
      </c>
      <c r="F15" s="92"/>
      <c r="G15" s="92"/>
      <c r="H15" s="92"/>
      <c r="I15" s="92"/>
      <c r="J15" s="92"/>
      <c r="K15" s="299"/>
      <c r="L15" s="299"/>
      <c r="M15" s="299"/>
      <c r="N15" s="299"/>
      <c r="O15" s="92"/>
      <c r="P15" s="92"/>
      <c r="Q15" s="92"/>
    </row>
    <row r="16" spans="1:17" s="63" customFormat="1" ht="15">
      <c r="A16" s="126" t="s">
        <v>69</v>
      </c>
      <c r="B16" s="125"/>
      <c r="C16" s="125"/>
      <c r="D16" s="125"/>
      <c r="E16" s="304"/>
      <c r="F16" s="92"/>
      <c r="G16" s="92"/>
      <c r="H16" s="92"/>
      <c r="I16" s="92"/>
      <c r="J16" s="92"/>
      <c r="K16" s="299"/>
      <c r="L16" s="299"/>
      <c r="M16" s="299"/>
      <c r="N16" s="299"/>
      <c r="O16" s="92"/>
      <c r="P16" s="92"/>
      <c r="Q16" s="92"/>
    </row>
    <row r="17" spans="1:17" s="35" customFormat="1" ht="15">
      <c r="A17" s="126" t="s">
        <v>714</v>
      </c>
      <c r="B17" s="125"/>
      <c r="C17" s="125"/>
      <c r="D17" s="125"/>
      <c r="E17" s="304">
        <v>4001</v>
      </c>
      <c r="F17" s="92"/>
      <c r="G17" s="92"/>
      <c r="H17" s="92"/>
      <c r="I17" s="92"/>
      <c r="J17" s="92"/>
      <c r="K17" s="299"/>
      <c r="L17" s="299"/>
      <c r="M17" s="299"/>
      <c r="N17" s="299"/>
      <c r="O17" s="92"/>
      <c r="P17" s="92"/>
      <c r="Q17" s="92"/>
    </row>
    <row r="18" spans="1:17" ht="42" customHeight="1">
      <c r="A18" s="125" t="s">
        <v>153</v>
      </c>
      <c r="B18" s="304" t="s">
        <v>50</v>
      </c>
      <c r="C18" s="304" t="s">
        <v>50</v>
      </c>
      <c r="D18" s="304" t="s">
        <v>50</v>
      </c>
      <c r="E18" s="304">
        <v>5000</v>
      </c>
      <c r="F18" s="92"/>
      <c r="G18" s="92"/>
      <c r="H18" s="92"/>
      <c r="I18" s="92"/>
      <c r="J18" s="92"/>
      <c r="K18" s="299"/>
      <c r="L18" s="299"/>
      <c r="M18" s="299"/>
      <c r="N18" s="299"/>
      <c r="O18" s="92"/>
      <c r="P18" s="92"/>
      <c r="Q18" s="92"/>
    </row>
    <row r="19" spans="1:17" s="63" customFormat="1" ht="15">
      <c r="A19" s="126" t="s">
        <v>69</v>
      </c>
      <c r="B19" s="125"/>
      <c r="C19" s="125"/>
      <c r="D19" s="125"/>
      <c r="E19" s="304"/>
      <c r="F19" s="92"/>
      <c r="G19" s="92"/>
      <c r="H19" s="92"/>
      <c r="I19" s="92"/>
      <c r="J19" s="92"/>
      <c r="K19" s="299"/>
      <c r="L19" s="299"/>
      <c r="M19" s="299"/>
      <c r="N19" s="299"/>
      <c r="O19" s="92"/>
      <c r="P19" s="92"/>
      <c r="Q19" s="92"/>
    </row>
    <row r="20" spans="1:17" s="35" customFormat="1" ht="15">
      <c r="A20" s="126" t="s">
        <v>713</v>
      </c>
      <c r="B20" s="125"/>
      <c r="C20" s="125"/>
      <c r="D20" s="125"/>
      <c r="E20" s="304">
        <v>5001</v>
      </c>
      <c r="F20" s="92"/>
      <c r="G20" s="92"/>
      <c r="H20" s="92"/>
      <c r="I20" s="92"/>
      <c r="J20" s="92"/>
      <c r="K20" s="299"/>
      <c r="L20" s="299"/>
      <c r="M20" s="299"/>
      <c r="N20" s="299"/>
      <c r="O20" s="92"/>
      <c r="P20" s="92"/>
      <c r="Q20" s="92"/>
    </row>
    <row r="21" spans="1:17" s="35" customFormat="1" ht="15">
      <c r="A21" s="126"/>
      <c r="B21" s="125"/>
      <c r="C21" s="125"/>
      <c r="D21" s="125"/>
      <c r="E21" s="304"/>
      <c r="F21" s="92"/>
      <c r="G21" s="92"/>
      <c r="H21" s="92"/>
      <c r="I21" s="92"/>
      <c r="J21" s="92"/>
      <c r="K21" s="299"/>
      <c r="L21" s="299"/>
      <c r="M21" s="299"/>
      <c r="N21" s="299"/>
      <c r="O21" s="92"/>
      <c r="P21" s="92"/>
      <c r="Q21" s="92"/>
    </row>
    <row r="22" spans="1:17" ht="15">
      <c r="A22" s="92"/>
      <c r="B22" s="125"/>
      <c r="C22" s="125"/>
      <c r="D22" s="324" t="s">
        <v>49</v>
      </c>
      <c r="E22" s="304">
        <v>9000</v>
      </c>
      <c r="F22" s="92"/>
      <c r="G22" s="92"/>
      <c r="H22" s="92"/>
      <c r="I22" s="92"/>
      <c r="J22" s="92"/>
      <c r="K22" s="299"/>
      <c r="L22" s="299"/>
      <c r="M22" s="299"/>
      <c r="N22" s="299">
        <f>N18+N15+N12+N9+N6</f>
        <v>0</v>
      </c>
      <c r="O22" s="92"/>
      <c r="P22" s="92"/>
      <c r="Q22" s="92"/>
    </row>
    <row r="23" spans="1:17" s="89" customFormat="1" ht="15.75">
      <c r="A23" s="115"/>
      <c r="B23" s="116"/>
      <c r="C23" s="116"/>
      <c r="D23" s="117"/>
      <c r="E23" s="118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5" spans="1:14" ht="25.5" customHeight="1">
      <c r="A25" s="694" t="s">
        <v>390</v>
      </c>
      <c r="B25" s="694"/>
      <c r="C25" s="694"/>
      <c r="D25" s="694"/>
      <c r="E25" s="675" t="str">
        <f>титул!C41</f>
        <v>Директор</v>
      </c>
      <c r="F25" s="795"/>
      <c r="G25" s="795"/>
      <c r="H25" s="424"/>
      <c r="I25" s="424"/>
      <c r="J25" s="424"/>
      <c r="K25" s="424"/>
      <c r="L25" s="755" t="str">
        <f>титул!E41</f>
        <v>В.В. Запеченко</v>
      </c>
      <c r="M25" s="757"/>
      <c r="N25" s="757"/>
    </row>
    <row r="26" spans="1:14" ht="15">
      <c r="A26" s="791"/>
      <c r="B26" s="791"/>
      <c r="C26" s="791"/>
      <c r="D26" s="791"/>
      <c r="E26" s="537" t="s">
        <v>17</v>
      </c>
      <c r="F26" s="537"/>
      <c r="G26" s="19"/>
      <c r="H26" s="19"/>
      <c r="I26" s="537" t="s">
        <v>18</v>
      </c>
      <c r="J26" s="537"/>
      <c r="K26" s="19"/>
      <c r="L26" s="537" t="s">
        <v>19</v>
      </c>
      <c r="M26" s="537"/>
      <c r="N26" s="537"/>
    </row>
    <row r="27" spans="1:15" ht="39" customHeight="1">
      <c r="A27" s="694" t="s">
        <v>20</v>
      </c>
      <c r="B27" s="694"/>
      <c r="C27" s="694"/>
      <c r="D27" s="694"/>
      <c r="E27" s="674" t="s">
        <v>511</v>
      </c>
      <c r="F27" s="758"/>
      <c r="G27" s="759"/>
      <c r="H27" s="156"/>
      <c r="I27" s="674" t="s">
        <v>512</v>
      </c>
      <c r="J27" s="758"/>
      <c r="K27" s="759"/>
      <c r="L27" s="194"/>
      <c r="M27" s="674" t="s">
        <v>715</v>
      </c>
      <c r="N27" s="758"/>
      <c r="O27" s="759"/>
    </row>
    <row r="28" spans="1:15" ht="13.5" customHeight="1">
      <c r="A28" s="751"/>
      <c r="B28" s="751"/>
      <c r="C28" s="751"/>
      <c r="D28" s="751"/>
      <c r="E28" s="548" t="s">
        <v>17</v>
      </c>
      <c r="F28" s="548"/>
      <c r="G28" s="546"/>
      <c r="H28" s="130"/>
      <c r="I28" s="553" t="s">
        <v>21</v>
      </c>
      <c r="J28" s="554"/>
      <c r="K28" s="546"/>
      <c r="L28" s="192"/>
      <c r="M28" s="553" t="s">
        <v>22</v>
      </c>
      <c r="N28" s="554" t="s">
        <v>22</v>
      </c>
      <c r="O28" s="546"/>
    </row>
    <row r="29" spans="1:11" ht="37.5" customHeight="1">
      <c r="A29" s="794" t="s">
        <v>616</v>
      </c>
      <c r="B29" s="794"/>
      <c r="C29" s="7"/>
      <c r="D29" s="7"/>
      <c r="E29" s="7"/>
      <c r="F29" s="7"/>
      <c r="G29" s="7"/>
      <c r="H29" s="7"/>
      <c r="I29" s="6"/>
      <c r="J29" s="14"/>
      <c r="K29" s="14"/>
    </row>
    <row r="30" spans="1:17" s="89" customFormat="1" ht="11.25">
      <c r="A30" s="792" t="s">
        <v>182</v>
      </c>
      <c r="B30" s="793"/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</row>
    <row r="31" spans="1:17" s="89" customFormat="1" ht="11.25">
      <c r="A31" s="792" t="s">
        <v>183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</row>
    <row r="32" spans="1:17" s="89" customFormat="1" ht="21" customHeight="1">
      <c r="A32" s="792" t="s">
        <v>184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</row>
    <row r="33" spans="1:17" ht="26.25" customHeight="1">
      <c r="A33" s="792" t="s">
        <v>489</v>
      </c>
      <c r="B33" s="793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</row>
    <row r="34" spans="1:11" s="35" customFormat="1" ht="37.5" customHeight="1">
      <c r="A34" s="29"/>
      <c r="B34" s="29"/>
      <c r="C34" s="34"/>
      <c r="D34" s="34"/>
      <c r="E34" s="34"/>
      <c r="F34" s="34"/>
      <c r="G34" s="34"/>
      <c r="H34" s="34"/>
      <c r="I34" s="30"/>
      <c r="J34" s="14"/>
      <c r="K34" s="14"/>
    </row>
    <row r="35" spans="1:11" s="35" customFormat="1" ht="37.5" customHeight="1">
      <c r="A35" s="29"/>
      <c r="B35" s="29"/>
      <c r="C35" s="34"/>
      <c r="D35" s="34"/>
      <c r="E35" s="34"/>
      <c r="F35" s="34"/>
      <c r="G35" s="34"/>
      <c r="H35" s="34"/>
      <c r="I35" s="30"/>
      <c r="J35" s="14"/>
      <c r="K35" s="14"/>
    </row>
    <row r="36" spans="1:11" s="35" customFormat="1" ht="37.5" customHeight="1">
      <c r="A36" s="29"/>
      <c r="B36" s="29"/>
      <c r="C36" s="34"/>
      <c r="D36" s="34"/>
      <c r="E36" s="34"/>
      <c r="F36" s="34"/>
      <c r="G36" s="34"/>
      <c r="H36" s="34"/>
      <c r="I36" s="30"/>
      <c r="J36" s="14"/>
      <c r="K36" s="14"/>
    </row>
    <row r="37" spans="1:17" ht="18.75">
      <c r="A37" s="790" t="s">
        <v>366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</row>
    <row r="38" spans="1:17" ht="18.75">
      <c r="A38" s="787" t="s">
        <v>367</v>
      </c>
      <c r="B38" s="787"/>
      <c r="C38" s="787"/>
      <c r="D38" s="787"/>
      <c r="E38" s="787"/>
      <c r="F38" s="787"/>
      <c r="G38" s="787"/>
      <c r="H38" s="787"/>
      <c r="I38" s="787"/>
      <c r="J38" s="787"/>
      <c r="K38" s="787"/>
      <c r="L38" s="787"/>
      <c r="M38" s="787"/>
      <c r="N38" s="787"/>
      <c r="O38" s="787"/>
      <c r="P38" s="787"/>
      <c r="Q38" s="787"/>
    </row>
    <row r="2978" ht="15"/>
    <row r="2979" ht="15"/>
    <row r="3886" ht="15"/>
    <row r="3887" ht="15"/>
  </sheetData>
  <sheetProtection/>
  <mergeCells count="35">
    <mergeCell ref="A38:Q38"/>
    <mergeCell ref="A32:Q32"/>
    <mergeCell ref="A29:B29"/>
    <mergeCell ref="E25:G25"/>
    <mergeCell ref="A30:Q30"/>
    <mergeCell ref="A31:Q31"/>
    <mergeCell ref="A33:Q33"/>
    <mergeCell ref="A25:D25"/>
    <mergeCell ref="E27:G27"/>
    <mergeCell ref="I27:K27"/>
    <mergeCell ref="O3:P3"/>
    <mergeCell ref="A26:D26"/>
    <mergeCell ref="E26:F26"/>
    <mergeCell ref="I26:J26"/>
    <mergeCell ref="L25:N25"/>
    <mergeCell ref="E3:E4"/>
    <mergeCell ref="G3:I3"/>
    <mergeCell ref="A1:Q1"/>
    <mergeCell ref="A2:Q2"/>
    <mergeCell ref="A3:A4"/>
    <mergeCell ref="B3:B4"/>
    <mergeCell ref="C3:D3"/>
    <mergeCell ref="F3:F4"/>
    <mergeCell ref="J3:J4"/>
    <mergeCell ref="K3:M3"/>
    <mergeCell ref="N3:N4"/>
    <mergeCell ref="Q3:Q4"/>
    <mergeCell ref="M27:O27"/>
    <mergeCell ref="L26:N26"/>
    <mergeCell ref="A27:D27"/>
    <mergeCell ref="A37:Q37"/>
    <mergeCell ref="A28:D28"/>
    <mergeCell ref="E28:G28"/>
    <mergeCell ref="I28:K28"/>
    <mergeCell ref="M28:O28"/>
  </mergeCells>
  <hyperlinks>
    <hyperlink ref="D4" r:id="rId1" display="consultantplus://offline/ref=0754FD42A752A97D8BB077741EEBF91200B1055C51320BDF5EAC7568E3EB4FC7AB862E5B97F0A4FD80E758EE58a5hDH"/>
    <hyperlink ref="O4" location="P3886" display="P3886"/>
    <hyperlink ref="P4" location="P3887" display="P3887"/>
    <hyperlink ref="A6" location="P2978" display="P2978"/>
    <hyperlink ref="A9" location="P2979" display="P2979"/>
  </hyperlinks>
  <printOptions horizontalCentered="1"/>
  <pageMargins left="0.31496062992125984" right="0.31496062992125984" top="0.984251968503937" bottom="0.3937007874015748" header="0.5118110236220472" footer="0.5118110236220472"/>
  <pageSetup fitToHeight="0" horizontalDpi="600" verticalDpi="600" orientation="landscape" paperSize="9" scale="97" r:id="rId2"/>
  <headerFooter>
    <oddHeader>&amp;R&amp;P</oddHeader>
  </headerFooter>
  <rowBreaks count="1" manualBreakCount="1">
    <brk id="14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87"/>
  <sheetViews>
    <sheetView view="pageBreakPreview" zoomScale="80" zoomScaleNormal="70" zoomScaleSheetLayoutView="80" zoomScalePageLayoutView="85" workbookViewId="0" topLeftCell="A1">
      <selection activeCell="A30" sqref="A30:IV32"/>
    </sheetView>
  </sheetViews>
  <sheetFormatPr defaultColWidth="9.140625" defaultRowHeight="15"/>
  <cols>
    <col min="1" max="1" width="22.57421875" style="67" customWidth="1"/>
    <col min="2" max="2" width="16.140625" style="18" customWidth="1"/>
    <col min="3" max="3" width="6.140625" style="18" customWidth="1"/>
    <col min="4" max="4" width="5.00390625" style="18" customWidth="1"/>
    <col min="5" max="5" width="5.28125" style="18" customWidth="1"/>
    <col min="6" max="6" width="7.7109375" style="18" customWidth="1"/>
    <col min="7" max="7" width="11.421875" style="18" customWidth="1"/>
    <col min="8" max="8" width="8.28125" style="18" customWidth="1"/>
    <col min="9" max="9" width="5.421875" style="18" customWidth="1"/>
    <col min="10" max="11" width="4.8515625" style="18" customWidth="1"/>
    <col min="12" max="12" width="10.8515625" style="18" customWidth="1"/>
    <col min="13" max="13" width="9.140625" style="18" customWidth="1"/>
    <col min="14" max="14" width="9.00390625" style="18" customWidth="1"/>
    <col min="15" max="15" width="11.7109375" style="18" customWidth="1"/>
    <col min="16" max="16" width="12.8515625" style="18" customWidth="1"/>
    <col min="17" max="17" width="18.140625" style="18" bestFit="1" customWidth="1"/>
    <col min="18" max="18" width="24.00390625" style="18" bestFit="1" customWidth="1"/>
    <col min="19" max="19" width="19.57421875" style="18" customWidth="1"/>
    <col min="20" max="20" width="18.28125" style="18" customWidth="1"/>
    <col min="21" max="21" width="18.140625" style="18" bestFit="1" customWidth="1"/>
    <col min="22" max="22" width="17.00390625" style="18" bestFit="1" customWidth="1"/>
    <col min="23" max="23" width="19.57421875" style="18" customWidth="1"/>
    <col min="24" max="24" width="18.28125" style="18" customWidth="1"/>
    <col min="25" max="16384" width="9.140625" style="18" customWidth="1"/>
  </cols>
  <sheetData>
    <row r="1" spans="1:15" s="63" customFormat="1" ht="21" customHeight="1">
      <c r="A1" s="686" t="s">
        <v>440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</row>
    <row r="2" s="63" customFormat="1" ht="15">
      <c r="A2" s="94"/>
    </row>
    <row r="3" spans="1:15" s="63" customFormat="1" ht="15.75">
      <c r="A3" s="94"/>
      <c r="E3" s="796"/>
      <c r="F3" s="796"/>
      <c r="G3" s="501" t="s">
        <v>368</v>
      </c>
      <c r="H3" s="501"/>
      <c r="N3" s="799" t="s">
        <v>1</v>
      </c>
      <c r="O3" s="800"/>
    </row>
    <row r="4" spans="1:15" s="63" customFormat="1" ht="18.75">
      <c r="A4" s="88"/>
      <c r="B4" s="54"/>
      <c r="C4" s="64"/>
      <c r="D4" s="64"/>
      <c r="E4" s="783"/>
      <c r="F4" s="783"/>
      <c r="G4" s="783"/>
      <c r="H4" s="783"/>
      <c r="I4" s="783"/>
      <c r="J4" s="784"/>
      <c r="K4" s="784"/>
      <c r="L4" s="218"/>
      <c r="M4" s="181" t="s">
        <v>2</v>
      </c>
      <c r="N4" s="801">
        <f>титул!E13</f>
        <v>44967</v>
      </c>
      <c r="O4" s="798"/>
    </row>
    <row r="5" spans="1:15" s="63" customFormat="1" ht="15.75" customHeight="1">
      <c r="A5" s="88"/>
      <c r="B5" s="59"/>
      <c r="E5" s="641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F5" s="546"/>
      <c r="G5" s="546"/>
      <c r="H5" s="546"/>
      <c r="I5" s="546"/>
      <c r="J5" s="546"/>
      <c r="K5" s="546"/>
      <c r="L5" s="678" t="s">
        <v>3</v>
      </c>
      <c r="M5" s="785"/>
      <c r="N5" s="797">
        <f>титул!E14</f>
        <v>0</v>
      </c>
      <c r="O5" s="798"/>
    </row>
    <row r="6" spans="1:15" s="63" customFormat="1" ht="15.75">
      <c r="A6" s="88"/>
      <c r="B6" s="87"/>
      <c r="C6" s="68"/>
      <c r="D6" s="68"/>
      <c r="E6" s="546"/>
      <c r="F6" s="546"/>
      <c r="G6" s="546"/>
      <c r="H6" s="546"/>
      <c r="I6" s="546"/>
      <c r="J6" s="546"/>
      <c r="K6" s="546"/>
      <c r="L6" s="218"/>
      <c r="M6" s="181" t="s">
        <v>4</v>
      </c>
      <c r="N6" s="797">
        <f>титул!E15</f>
        <v>2408001477</v>
      </c>
      <c r="O6" s="798"/>
    </row>
    <row r="7" spans="1:15" s="63" customFormat="1" ht="36.75" customHeight="1">
      <c r="A7" s="778" t="s">
        <v>5</v>
      </c>
      <c r="B7" s="778"/>
      <c r="C7" s="778"/>
      <c r="D7" s="778"/>
      <c r="E7" s="547"/>
      <c r="F7" s="547"/>
      <c r="G7" s="547"/>
      <c r="H7" s="547"/>
      <c r="I7" s="547"/>
      <c r="J7" s="547"/>
      <c r="K7" s="547"/>
      <c r="L7" s="218"/>
      <c r="M7" s="181" t="s">
        <v>6</v>
      </c>
      <c r="N7" s="797">
        <f>титул!E16</f>
        <v>240801001</v>
      </c>
      <c r="O7" s="798"/>
    </row>
    <row r="8" spans="1:15" s="63" customFormat="1" ht="28.5" customHeight="1">
      <c r="A8" s="778" t="s">
        <v>10</v>
      </c>
      <c r="B8" s="778"/>
      <c r="C8" s="778"/>
      <c r="D8" s="778"/>
      <c r="E8" s="628" t="str">
        <f>титул!B21</f>
        <v>Министерство социальной политики Красноярского края</v>
      </c>
      <c r="F8" s="628"/>
      <c r="G8" s="628"/>
      <c r="H8" s="628"/>
      <c r="I8" s="628"/>
      <c r="J8" s="628"/>
      <c r="K8" s="628"/>
      <c r="L8" s="678" t="s">
        <v>23</v>
      </c>
      <c r="M8" s="785"/>
      <c r="N8" s="797">
        <f>титул!E21</f>
        <v>148</v>
      </c>
      <c r="O8" s="798"/>
    </row>
    <row r="9" spans="1:15" s="63" customFormat="1" ht="30" customHeight="1">
      <c r="A9" s="778" t="s">
        <v>11</v>
      </c>
      <c r="B9" s="778"/>
      <c r="C9" s="778"/>
      <c r="D9" s="778"/>
      <c r="E9" s="628" t="str">
        <f>титул!B22</f>
        <v>г.Красноярск 
(Красноярский край)</v>
      </c>
      <c r="F9" s="628"/>
      <c r="G9" s="628"/>
      <c r="H9" s="628"/>
      <c r="I9" s="628"/>
      <c r="J9" s="628"/>
      <c r="K9" s="628"/>
      <c r="L9" s="678" t="s">
        <v>12</v>
      </c>
      <c r="M9" s="785"/>
      <c r="N9" s="797" t="str">
        <f>титул!E22</f>
        <v>04610151051</v>
      </c>
      <c r="O9" s="798"/>
    </row>
    <row r="10" spans="1:15" s="63" customFormat="1" ht="25.5" customHeight="1">
      <c r="A10" s="495" t="s">
        <v>13</v>
      </c>
      <c r="B10" s="495"/>
      <c r="C10" s="495"/>
      <c r="D10" s="495"/>
      <c r="I10" s="60"/>
      <c r="J10" s="780"/>
      <c r="K10" s="780"/>
      <c r="L10" s="218"/>
      <c r="M10" s="218"/>
      <c r="N10" s="696"/>
      <c r="O10" s="697"/>
    </row>
    <row r="11" s="63" customFormat="1" ht="15">
      <c r="A11" s="94"/>
    </row>
    <row r="12" spans="1:15" ht="69.75" customHeight="1">
      <c r="A12" s="765" t="s">
        <v>137</v>
      </c>
      <c r="B12" s="765" t="s">
        <v>138</v>
      </c>
      <c r="C12" s="766" t="s">
        <v>31</v>
      </c>
      <c r="D12" s="766"/>
      <c r="E12" s="766" t="s">
        <v>37</v>
      </c>
      <c r="F12" s="765" t="s">
        <v>423</v>
      </c>
      <c r="G12" s="765" t="s">
        <v>186</v>
      </c>
      <c r="H12" s="765"/>
      <c r="I12" s="765"/>
      <c r="J12" s="766" t="s">
        <v>173</v>
      </c>
      <c r="K12" s="766"/>
      <c r="L12" s="766" t="s">
        <v>179</v>
      </c>
      <c r="M12" s="765" t="s">
        <v>180</v>
      </c>
      <c r="N12" s="765"/>
      <c r="O12" s="765" t="s">
        <v>187</v>
      </c>
    </row>
    <row r="13" spans="1:15" ht="52.5" customHeight="1">
      <c r="A13" s="765"/>
      <c r="B13" s="765"/>
      <c r="C13" s="83" t="s">
        <v>421</v>
      </c>
      <c r="D13" s="83" t="s">
        <v>143</v>
      </c>
      <c r="E13" s="766"/>
      <c r="F13" s="765"/>
      <c r="G13" s="83" t="s">
        <v>48</v>
      </c>
      <c r="H13" s="66" t="s">
        <v>4</v>
      </c>
      <c r="I13" s="83" t="s">
        <v>176</v>
      </c>
      <c r="J13" s="66" t="s">
        <v>424</v>
      </c>
      <c r="K13" s="66" t="s">
        <v>425</v>
      </c>
      <c r="L13" s="766"/>
      <c r="M13" s="83" t="s">
        <v>426</v>
      </c>
      <c r="N13" s="83" t="s">
        <v>427</v>
      </c>
      <c r="O13" s="765"/>
    </row>
    <row r="14" spans="1:15" s="269" customFormat="1" ht="12">
      <c r="A14" s="208">
        <v>1</v>
      </c>
      <c r="B14" s="208">
        <v>2</v>
      </c>
      <c r="C14" s="208">
        <v>3</v>
      </c>
      <c r="D14" s="208">
        <v>4</v>
      </c>
      <c r="E14" s="208">
        <v>5</v>
      </c>
      <c r="F14" s="208">
        <v>6</v>
      </c>
      <c r="G14" s="208">
        <v>7</v>
      </c>
      <c r="H14" s="208">
        <v>8</v>
      </c>
      <c r="I14" s="208">
        <v>9</v>
      </c>
      <c r="J14" s="208">
        <v>10</v>
      </c>
      <c r="K14" s="208">
        <v>11</v>
      </c>
      <c r="L14" s="228">
        <v>12</v>
      </c>
      <c r="M14" s="228">
        <v>13</v>
      </c>
      <c r="N14" s="228">
        <v>14</v>
      </c>
      <c r="O14" s="228">
        <v>15</v>
      </c>
    </row>
    <row r="15" spans="1:15" ht="26.25">
      <c r="A15" s="125" t="s">
        <v>177</v>
      </c>
      <c r="B15" s="92"/>
      <c r="C15" s="92"/>
      <c r="D15" s="92"/>
      <c r="E15" s="304">
        <v>1000</v>
      </c>
      <c r="F15" s="92"/>
      <c r="G15" s="92"/>
      <c r="H15" s="92"/>
      <c r="I15" s="92"/>
      <c r="J15" s="92"/>
      <c r="K15" s="92"/>
      <c r="L15" s="299"/>
      <c r="M15" s="92"/>
      <c r="N15" s="92"/>
      <c r="O15" s="92"/>
    </row>
    <row r="16" spans="1:15" ht="15">
      <c r="A16" s="126" t="s">
        <v>69</v>
      </c>
      <c r="B16" s="92"/>
      <c r="C16" s="92"/>
      <c r="D16" s="92"/>
      <c r="E16" s="304"/>
      <c r="F16" s="92"/>
      <c r="G16" s="92"/>
      <c r="H16" s="92"/>
      <c r="I16" s="92"/>
      <c r="J16" s="92"/>
      <c r="K16" s="92"/>
      <c r="L16" s="299"/>
      <c r="M16" s="92"/>
      <c r="N16" s="92"/>
      <c r="O16" s="92"/>
    </row>
    <row r="17" spans="1:15" s="35" customFormat="1" ht="15">
      <c r="A17" s="126" t="s">
        <v>477</v>
      </c>
      <c r="B17" s="92"/>
      <c r="C17" s="92"/>
      <c r="D17" s="92"/>
      <c r="E17" s="304">
        <v>1001</v>
      </c>
      <c r="F17" s="92"/>
      <c r="G17" s="92"/>
      <c r="H17" s="92"/>
      <c r="I17" s="92"/>
      <c r="J17" s="92"/>
      <c r="K17" s="92"/>
      <c r="L17" s="299"/>
      <c r="M17" s="92"/>
      <c r="N17" s="92"/>
      <c r="O17" s="92"/>
    </row>
    <row r="18" spans="1:15" ht="27.75" customHeight="1">
      <c r="A18" s="125" t="s">
        <v>178</v>
      </c>
      <c r="B18" s="92"/>
      <c r="C18" s="92"/>
      <c r="D18" s="92"/>
      <c r="E18" s="304">
        <v>2000</v>
      </c>
      <c r="F18" s="92"/>
      <c r="G18" s="92"/>
      <c r="H18" s="92"/>
      <c r="I18" s="92"/>
      <c r="J18" s="92"/>
      <c r="K18" s="92"/>
      <c r="L18" s="299"/>
      <c r="M18" s="92"/>
      <c r="N18" s="92"/>
      <c r="O18" s="92"/>
    </row>
    <row r="19" spans="1:15" ht="22.5" customHeight="1">
      <c r="A19" s="126" t="s">
        <v>69</v>
      </c>
      <c r="B19" s="92"/>
      <c r="C19" s="92"/>
      <c r="D19" s="92"/>
      <c r="E19" s="304"/>
      <c r="F19" s="92"/>
      <c r="G19" s="92"/>
      <c r="H19" s="92"/>
      <c r="I19" s="92"/>
      <c r="J19" s="92"/>
      <c r="K19" s="92"/>
      <c r="L19" s="299"/>
      <c r="M19" s="92"/>
      <c r="N19" s="92"/>
      <c r="O19" s="92"/>
    </row>
    <row r="20" spans="1:15" s="35" customFormat="1" ht="17.25" customHeight="1">
      <c r="A20" s="126" t="s">
        <v>716</v>
      </c>
      <c r="B20" s="92"/>
      <c r="C20" s="92"/>
      <c r="D20" s="92"/>
      <c r="E20" s="304">
        <v>2001</v>
      </c>
      <c r="F20" s="92"/>
      <c r="G20" s="92"/>
      <c r="H20" s="92"/>
      <c r="I20" s="92"/>
      <c r="J20" s="92"/>
      <c r="K20" s="92"/>
      <c r="L20" s="299"/>
      <c r="M20" s="92"/>
      <c r="N20" s="92"/>
      <c r="O20" s="92"/>
    </row>
    <row r="21" spans="1:15" ht="39">
      <c r="A21" s="125" t="s">
        <v>151</v>
      </c>
      <c r="B21" s="92"/>
      <c r="C21" s="92"/>
      <c r="D21" s="92"/>
      <c r="E21" s="304">
        <v>3000</v>
      </c>
      <c r="F21" s="92"/>
      <c r="G21" s="92"/>
      <c r="H21" s="92"/>
      <c r="I21" s="92"/>
      <c r="J21" s="92"/>
      <c r="K21" s="92"/>
      <c r="L21" s="299"/>
      <c r="M21" s="92"/>
      <c r="N21" s="92"/>
      <c r="O21" s="92"/>
    </row>
    <row r="22" spans="1:15" ht="15">
      <c r="A22" s="126" t="s">
        <v>69</v>
      </c>
      <c r="B22" s="92"/>
      <c r="C22" s="92"/>
      <c r="D22" s="92"/>
      <c r="E22" s="304"/>
      <c r="F22" s="92"/>
      <c r="G22" s="92"/>
      <c r="H22" s="92"/>
      <c r="I22" s="92"/>
      <c r="J22" s="92"/>
      <c r="K22" s="92"/>
      <c r="L22" s="299"/>
      <c r="M22" s="92"/>
      <c r="N22" s="92"/>
      <c r="O22" s="92"/>
    </row>
    <row r="23" spans="1:15" s="35" customFormat="1" ht="15">
      <c r="A23" s="126" t="s">
        <v>713</v>
      </c>
      <c r="B23" s="92"/>
      <c r="C23" s="92"/>
      <c r="D23" s="92"/>
      <c r="E23" s="304">
        <v>3001</v>
      </c>
      <c r="F23" s="92"/>
      <c r="G23" s="92"/>
      <c r="H23" s="92"/>
      <c r="I23" s="92"/>
      <c r="J23" s="92"/>
      <c r="K23" s="92"/>
      <c r="L23" s="299"/>
      <c r="M23" s="92"/>
      <c r="N23" s="92"/>
      <c r="O23" s="92"/>
    </row>
    <row r="24" spans="1:15" ht="39">
      <c r="A24" s="125" t="s">
        <v>152</v>
      </c>
      <c r="B24" s="92"/>
      <c r="C24" s="92"/>
      <c r="D24" s="92"/>
      <c r="E24" s="304">
        <v>4000</v>
      </c>
      <c r="F24" s="92"/>
      <c r="G24" s="92"/>
      <c r="H24" s="92"/>
      <c r="I24" s="92"/>
      <c r="J24" s="92"/>
      <c r="K24" s="92"/>
      <c r="L24" s="299"/>
      <c r="M24" s="92"/>
      <c r="N24" s="92"/>
      <c r="O24" s="92"/>
    </row>
    <row r="25" spans="1:15" ht="15">
      <c r="A25" s="126" t="s">
        <v>69</v>
      </c>
      <c r="B25" s="92"/>
      <c r="C25" s="92"/>
      <c r="D25" s="92"/>
      <c r="E25" s="304"/>
      <c r="F25" s="92"/>
      <c r="G25" s="92"/>
      <c r="H25" s="92"/>
      <c r="I25" s="92"/>
      <c r="J25" s="92"/>
      <c r="K25" s="92"/>
      <c r="L25" s="299"/>
      <c r="M25" s="92"/>
      <c r="N25" s="92"/>
      <c r="O25" s="92"/>
    </row>
    <row r="26" spans="1:15" s="35" customFormat="1" ht="15">
      <c r="A26" s="126" t="s">
        <v>714</v>
      </c>
      <c r="B26" s="92"/>
      <c r="C26" s="92"/>
      <c r="D26" s="92"/>
      <c r="E26" s="304">
        <v>4001</v>
      </c>
      <c r="F26" s="92"/>
      <c r="G26" s="92"/>
      <c r="H26" s="92"/>
      <c r="I26" s="92"/>
      <c r="J26" s="92"/>
      <c r="K26" s="92"/>
      <c r="L26" s="299"/>
      <c r="M26" s="92"/>
      <c r="N26" s="92"/>
      <c r="O26" s="92"/>
    </row>
    <row r="27" spans="1:15" ht="26.25">
      <c r="A27" s="125" t="s">
        <v>153</v>
      </c>
      <c r="B27" s="92"/>
      <c r="C27" s="92"/>
      <c r="D27" s="92"/>
      <c r="E27" s="304">
        <v>5000</v>
      </c>
      <c r="F27" s="92"/>
      <c r="G27" s="92"/>
      <c r="H27" s="92"/>
      <c r="I27" s="92"/>
      <c r="J27" s="92"/>
      <c r="K27" s="92"/>
      <c r="L27" s="299"/>
      <c r="M27" s="92"/>
      <c r="N27" s="92"/>
      <c r="O27" s="92"/>
    </row>
    <row r="28" spans="1:15" ht="15">
      <c r="A28" s="126" t="s">
        <v>69</v>
      </c>
      <c r="B28" s="92"/>
      <c r="C28" s="92"/>
      <c r="D28" s="92"/>
      <c r="E28" s="304"/>
      <c r="F28" s="92"/>
      <c r="G28" s="92"/>
      <c r="H28" s="92"/>
      <c r="I28" s="92"/>
      <c r="J28" s="92"/>
      <c r="K28" s="92"/>
      <c r="L28" s="299"/>
      <c r="M28" s="92"/>
      <c r="N28" s="92"/>
      <c r="O28" s="92"/>
    </row>
    <row r="29" spans="1:15" s="35" customFormat="1" ht="15">
      <c r="A29" s="126" t="s">
        <v>477</v>
      </c>
      <c r="B29" s="92"/>
      <c r="C29" s="92"/>
      <c r="D29" s="92"/>
      <c r="E29" s="304">
        <v>5001</v>
      </c>
      <c r="F29" s="92"/>
      <c r="G29" s="92"/>
      <c r="H29" s="92"/>
      <c r="I29" s="92"/>
      <c r="J29" s="92"/>
      <c r="K29" s="92"/>
      <c r="L29" s="299"/>
      <c r="M29" s="92"/>
      <c r="N29" s="92"/>
      <c r="O29" s="92"/>
    </row>
    <row r="30" spans="1:15" ht="21" customHeight="1">
      <c r="A30" s="92"/>
      <c r="B30" s="92"/>
      <c r="C30" s="699" t="s">
        <v>188</v>
      </c>
      <c r="D30" s="701"/>
      <c r="E30" s="304">
        <v>9000</v>
      </c>
      <c r="F30" s="92"/>
      <c r="G30" s="92"/>
      <c r="H30" s="92"/>
      <c r="I30" s="92"/>
      <c r="J30" s="92"/>
      <c r="K30" s="92"/>
      <c r="L30" s="299"/>
      <c r="M30" s="92"/>
      <c r="N30" s="92"/>
      <c r="O30" s="92"/>
    </row>
    <row r="31" ht="15" customHeight="1">
      <c r="A31" s="95"/>
    </row>
    <row r="32" spans="1:14" ht="36.75" customHeight="1">
      <c r="A32" s="694" t="s">
        <v>390</v>
      </c>
      <c r="B32" s="694"/>
      <c r="C32" s="694"/>
      <c r="D32" s="694"/>
      <c r="E32" s="675" t="str">
        <f>титул!C41</f>
        <v>Директор</v>
      </c>
      <c r="F32" s="795"/>
      <c r="G32" s="795"/>
      <c r="H32" s="424"/>
      <c r="I32" s="424"/>
      <c r="J32" s="424"/>
      <c r="K32" s="424"/>
      <c r="L32" s="755" t="str">
        <f>титул!E41</f>
        <v>В.В. Запеченко</v>
      </c>
      <c r="M32" s="757"/>
      <c r="N32" s="757"/>
    </row>
    <row r="33" spans="1:14" ht="13.5" customHeight="1">
      <c r="A33" s="791"/>
      <c r="B33" s="791"/>
      <c r="C33" s="791"/>
      <c r="D33" s="791"/>
      <c r="E33" s="537" t="s">
        <v>17</v>
      </c>
      <c r="F33" s="537"/>
      <c r="G33" s="33"/>
      <c r="H33" s="33"/>
      <c r="I33" s="537" t="s">
        <v>18</v>
      </c>
      <c r="J33" s="537"/>
      <c r="K33" s="33"/>
      <c r="L33" s="537" t="s">
        <v>19</v>
      </c>
      <c r="M33" s="537"/>
      <c r="N33" s="537"/>
    </row>
    <row r="34" spans="1:15" ht="36" customHeight="1">
      <c r="A34" s="694" t="s">
        <v>20</v>
      </c>
      <c r="B34" s="694"/>
      <c r="C34" s="694"/>
      <c r="D34" s="694"/>
      <c r="E34" s="674" t="s">
        <v>511</v>
      </c>
      <c r="F34" s="758"/>
      <c r="G34" s="759"/>
      <c r="H34" s="156"/>
      <c r="I34" s="674" t="s">
        <v>512</v>
      </c>
      <c r="J34" s="758"/>
      <c r="K34" s="759"/>
      <c r="L34" s="194"/>
      <c r="M34" s="674" t="s">
        <v>715</v>
      </c>
      <c r="N34" s="758"/>
      <c r="O34" s="759"/>
    </row>
    <row r="35" spans="1:15" ht="30" customHeight="1">
      <c r="A35" s="751"/>
      <c r="B35" s="751"/>
      <c r="C35" s="751"/>
      <c r="D35" s="751"/>
      <c r="E35" s="548" t="s">
        <v>17</v>
      </c>
      <c r="F35" s="548"/>
      <c r="G35" s="546"/>
      <c r="H35" s="130"/>
      <c r="I35" s="553" t="s">
        <v>21</v>
      </c>
      <c r="J35" s="554"/>
      <c r="K35" s="546"/>
      <c r="L35" s="192"/>
      <c r="M35" s="553" t="s">
        <v>22</v>
      </c>
      <c r="N35" s="554" t="s">
        <v>22</v>
      </c>
      <c r="O35" s="546"/>
    </row>
    <row r="36" spans="1:15" ht="15.75">
      <c r="A36" s="794" t="s">
        <v>616</v>
      </c>
      <c r="B36" s="794"/>
      <c r="C36" s="359"/>
      <c r="D36" s="359"/>
      <c r="E36" s="359"/>
      <c r="F36" s="359"/>
      <c r="G36" s="359"/>
      <c r="H36" s="359"/>
      <c r="I36" s="30"/>
      <c r="J36" s="14"/>
      <c r="K36" s="14"/>
      <c r="L36" s="35"/>
      <c r="M36" s="35"/>
      <c r="N36" s="35"/>
      <c r="O36" s="35"/>
    </row>
    <row r="37" spans="1:11" s="35" customFormat="1" ht="15.75">
      <c r="A37" s="29"/>
      <c r="B37" s="29"/>
      <c r="C37" s="34"/>
      <c r="D37" s="34"/>
      <c r="E37" s="34"/>
      <c r="F37" s="34"/>
      <c r="G37" s="34"/>
      <c r="H37" s="34"/>
      <c r="I37" s="30"/>
      <c r="J37" s="14"/>
      <c r="K37" s="14"/>
    </row>
    <row r="38" spans="1:15" s="89" customFormat="1" ht="11.25">
      <c r="A38" s="642" t="s">
        <v>182</v>
      </c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</row>
    <row r="39" spans="1:15" s="89" customFormat="1" ht="11.25">
      <c r="A39" s="642" t="s">
        <v>183</v>
      </c>
      <c r="B39" s="642"/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2"/>
    </row>
    <row r="40" spans="1:15" s="89" customFormat="1" ht="11.25">
      <c r="A40" s="642" t="s">
        <v>184</v>
      </c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</row>
    <row r="41" spans="1:15" s="89" customFormat="1" ht="11.25">
      <c r="A41" s="642" t="s">
        <v>185</v>
      </c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</row>
    <row r="42" ht="15">
      <c r="A42" s="96"/>
    </row>
    <row r="43" spans="1:17" s="135" customFormat="1" ht="15.75">
      <c r="A43" s="684"/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</row>
    <row r="44" spans="1:17" s="135" customFormat="1" ht="15.75">
      <c r="A44" s="684"/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289"/>
      <c r="Q44" s="289"/>
    </row>
    <row r="2978" ht="15"/>
    <row r="2979" ht="15"/>
    <row r="3886" ht="15"/>
    <row r="3887" ht="15"/>
  </sheetData>
  <sheetProtection/>
  <mergeCells count="57">
    <mergeCell ref="A40:O40"/>
    <mergeCell ref="A41:O41"/>
    <mergeCell ref="G12:I12"/>
    <mergeCell ref="J12:K12"/>
    <mergeCell ref="L12:L13"/>
    <mergeCell ref="M12:N12"/>
    <mergeCell ref="O12:O13"/>
    <mergeCell ref="A38:O38"/>
    <mergeCell ref="A35:D35"/>
    <mergeCell ref="M34:O34"/>
    <mergeCell ref="N5:O5"/>
    <mergeCell ref="N6:O6"/>
    <mergeCell ref="A39:O39"/>
    <mergeCell ref="A43:Q43"/>
    <mergeCell ref="A44:O44"/>
    <mergeCell ref="A12:A13"/>
    <mergeCell ref="B12:B13"/>
    <mergeCell ref="C12:D12"/>
    <mergeCell ref="E12:E13"/>
    <mergeCell ref="F12:F13"/>
    <mergeCell ref="N10:O10"/>
    <mergeCell ref="A8:D8"/>
    <mergeCell ref="E8:K8"/>
    <mergeCell ref="N8:O8"/>
    <mergeCell ref="A7:D7"/>
    <mergeCell ref="A1:O1"/>
    <mergeCell ref="E4:I4"/>
    <mergeCell ref="J4:K4"/>
    <mergeCell ref="N3:O3"/>
    <mergeCell ref="N4:O4"/>
    <mergeCell ref="N7:O7"/>
    <mergeCell ref="L5:M5"/>
    <mergeCell ref="L8:M8"/>
    <mergeCell ref="L9:M9"/>
    <mergeCell ref="C30:D30"/>
    <mergeCell ref="A9:D9"/>
    <mergeCell ref="E9:K9"/>
    <mergeCell ref="A10:D10"/>
    <mergeCell ref="J10:K10"/>
    <mergeCell ref="N9:O9"/>
    <mergeCell ref="M35:O35"/>
    <mergeCell ref="A32:D32"/>
    <mergeCell ref="A33:D33"/>
    <mergeCell ref="E33:F33"/>
    <mergeCell ref="I33:J33"/>
    <mergeCell ref="L33:N33"/>
    <mergeCell ref="L32:N32"/>
    <mergeCell ref="A36:B36"/>
    <mergeCell ref="E3:F3"/>
    <mergeCell ref="G3:H3"/>
    <mergeCell ref="E5:K7"/>
    <mergeCell ref="E32:G32"/>
    <mergeCell ref="E34:G34"/>
    <mergeCell ref="I34:K34"/>
    <mergeCell ref="E35:G35"/>
    <mergeCell ref="I35:K35"/>
    <mergeCell ref="A34:D34"/>
  </mergeCells>
  <hyperlinks>
    <hyperlink ref="D13" r:id="rId1" display="consultantplus://offline/ref=0754FD42A752A97D8BB077741EEBF91200B1055C51320BDF5EAC7568E3EB4FC7AB862E5B97F0A4FD80E758EE58a5hDH"/>
    <hyperlink ref="M13" location="P3886" display="P3886"/>
    <hyperlink ref="N13" location="P3887" display="P3887"/>
    <hyperlink ref="A15" location="P2978" display="P2978"/>
    <hyperlink ref="A18" location="P2979" display="P2979"/>
  </hyperlink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87" r:id="rId2"/>
  <headerFooter>
    <oddHeader>&amp;R&amp;P</oddHeader>
  </headerFooter>
  <rowBreaks count="1" manualBreakCount="1">
    <brk id="17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J5460"/>
  <sheetViews>
    <sheetView view="pageBreakPreview" zoomScale="80" zoomScaleNormal="70" zoomScaleSheetLayoutView="80" zoomScalePageLayoutView="85" workbookViewId="0" topLeftCell="A16">
      <selection activeCell="N38" sqref="N38"/>
    </sheetView>
  </sheetViews>
  <sheetFormatPr defaultColWidth="9.140625" defaultRowHeight="15"/>
  <cols>
    <col min="1" max="1" width="27.28125" style="37" customWidth="1"/>
    <col min="2" max="2" width="5.28125" style="0" customWidth="1"/>
    <col min="3" max="3" width="8.57421875" style="0" customWidth="1"/>
    <col min="4" max="4" width="12.28125" style="0" customWidth="1"/>
    <col min="5" max="5" width="10.28125" style="0" customWidth="1"/>
    <col min="6" max="6" width="10.57421875" style="0" customWidth="1"/>
    <col min="7" max="7" width="12.28125" style="0" customWidth="1"/>
    <col min="8" max="8" width="11.7109375" style="0" customWidth="1"/>
    <col min="9" max="9" width="16.7109375" style="0" customWidth="1"/>
    <col min="10" max="10" width="15.421875" style="0" customWidth="1"/>
    <col min="11" max="11" width="3.421875" style="0" customWidth="1"/>
    <col min="12" max="12" width="6.28125" style="0" customWidth="1"/>
    <col min="13" max="13" width="6.7109375" style="0" customWidth="1"/>
    <col min="14" max="14" width="11.140625" style="0" customWidth="1"/>
    <col min="15" max="15" width="6.8515625" style="0" customWidth="1"/>
    <col min="16" max="16" width="9.421875" style="0" customWidth="1"/>
    <col min="17" max="17" width="6.28125" style="0" customWidth="1"/>
    <col min="18" max="18" width="9.00390625" style="0" customWidth="1"/>
    <col min="19" max="19" width="8.140625" style="0" customWidth="1"/>
    <col min="20" max="20" width="9.28125" style="0" customWidth="1"/>
    <col min="21" max="21" width="6.7109375" style="0" customWidth="1"/>
    <col min="22" max="22" width="10.00390625" style="0" customWidth="1"/>
    <col min="23" max="23" width="8.28125" style="0" customWidth="1"/>
    <col min="24" max="24" width="9.140625" style="0" customWidth="1"/>
    <col min="25" max="25" width="6.8515625" style="0" customWidth="1"/>
    <col min="26" max="26" width="9.8515625" style="0" customWidth="1"/>
    <col min="27" max="28" width="8.57421875" style="0" customWidth="1"/>
    <col min="36" max="36" width="10.421875" style="0" customWidth="1"/>
  </cols>
  <sheetData>
    <row r="1" spans="2:18" s="75" customFormat="1" ht="30" customHeight="1">
      <c r="B1" s="813" t="s">
        <v>458</v>
      </c>
      <c r="C1" s="813"/>
      <c r="D1" s="813"/>
      <c r="E1" s="813"/>
      <c r="F1" s="813"/>
      <c r="G1" s="813"/>
      <c r="H1" s="813"/>
      <c r="I1" s="813"/>
      <c r="J1" s="813"/>
      <c r="K1" s="813"/>
      <c r="L1" s="64"/>
      <c r="M1" s="64"/>
      <c r="N1" s="64"/>
      <c r="O1" s="64"/>
      <c r="P1" s="64"/>
      <c r="Q1" s="64"/>
      <c r="R1" s="64"/>
    </row>
    <row r="2" spans="2:10" s="75" customFormat="1" ht="18.75">
      <c r="B2" s="56"/>
      <c r="C2" s="54"/>
      <c r="D2" s="809"/>
      <c r="E2" s="809"/>
      <c r="F2" s="809"/>
      <c r="G2" s="63"/>
      <c r="H2" s="63"/>
      <c r="I2" s="63"/>
      <c r="J2" s="57" t="s">
        <v>1</v>
      </c>
    </row>
    <row r="3" spans="2:36" s="75" customFormat="1" ht="18.75" customHeight="1">
      <c r="B3" s="56"/>
      <c r="C3" s="501" t="s">
        <v>368</v>
      </c>
      <c r="D3" s="810"/>
      <c r="F3" s="63"/>
      <c r="G3" s="63"/>
      <c r="H3" s="63"/>
      <c r="I3" s="181" t="s">
        <v>2</v>
      </c>
      <c r="J3" s="76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</row>
    <row r="4" spans="2:36" s="75" customFormat="1" ht="24" customHeight="1">
      <c r="B4" s="56"/>
      <c r="C4" s="59"/>
      <c r="D4" s="63"/>
      <c r="E4" s="63"/>
      <c r="F4" s="641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G4" s="546"/>
      <c r="H4" s="546"/>
      <c r="I4" s="181" t="s">
        <v>3</v>
      </c>
      <c r="J4" s="76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</row>
    <row r="5" spans="5:36" s="75" customFormat="1" ht="15.75" customHeight="1">
      <c r="E5" s="217"/>
      <c r="F5" s="546"/>
      <c r="G5" s="546"/>
      <c r="H5" s="546"/>
      <c r="I5" s="181" t="s">
        <v>4</v>
      </c>
      <c r="J5" s="76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2:36" s="75" customFormat="1" ht="39.75" customHeight="1">
      <c r="B6" s="808" t="s">
        <v>5</v>
      </c>
      <c r="C6" s="546"/>
      <c r="D6" s="546"/>
      <c r="E6" s="239"/>
      <c r="F6" s="547"/>
      <c r="G6" s="547"/>
      <c r="H6" s="547"/>
      <c r="I6" s="181" t="s">
        <v>6</v>
      </c>
      <c r="J6" s="76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2:36" s="75" customFormat="1" ht="37.5" customHeight="1">
      <c r="B7" s="808" t="s">
        <v>10</v>
      </c>
      <c r="C7" s="546"/>
      <c r="D7" s="546"/>
      <c r="E7" s="546"/>
      <c r="F7" s="743" t="str">
        <f>титул!B21</f>
        <v>Министерство социальной политики Красноярского края</v>
      </c>
      <c r="G7" s="744"/>
      <c r="H7" s="744"/>
      <c r="I7" s="181" t="s">
        <v>23</v>
      </c>
      <c r="J7" s="76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2"/>
    </row>
    <row r="8" spans="2:36" s="75" customFormat="1" ht="24.75" customHeight="1">
      <c r="B8" s="808" t="s">
        <v>11</v>
      </c>
      <c r="C8" s="546"/>
      <c r="D8" s="546"/>
      <c r="E8" s="546"/>
      <c r="F8" s="743" t="str">
        <f>титул!B22</f>
        <v>г.Красноярск 
(Красноярский край)</v>
      </c>
      <c r="G8" s="744"/>
      <c r="H8" s="744"/>
      <c r="I8" s="181" t="s">
        <v>12</v>
      </c>
      <c r="J8" s="76"/>
      <c r="X8" s="802"/>
      <c r="Y8" s="802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2:36" s="75" customFormat="1" ht="23.25" customHeight="1">
      <c r="B9" s="495" t="s">
        <v>13</v>
      </c>
      <c r="C9" s="495"/>
      <c r="D9" s="495"/>
      <c r="E9" s="495"/>
      <c r="F9" s="187"/>
      <c r="G9" s="187"/>
      <c r="H9" s="187"/>
      <c r="I9" s="218"/>
      <c r="J9" s="73"/>
      <c r="X9" s="186"/>
      <c r="Y9" s="18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2:36" s="75" customFormat="1" ht="18.75">
      <c r="B10" s="62"/>
      <c r="J10" s="78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</row>
    <row r="11" spans="2:36" s="75" customFormat="1" ht="15.75" customHeight="1">
      <c r="B11" s="814" t="s">
        <v>442</v>
      </c>
      <c r="C11" s="814"/>
      <c r="D11" s="814"/>
      <c r="E11" s="814"/>
      <c r="F11" s="814"/>
      <c r="G11" s="814"/>
      <c r="H11" s="814"/>
      <c r="I11" s="814"/>
      <c r="J11" s="814"/>
      <c r="K11" s="814"/>
      <c r="M11" s="64"/>
      <c r="N11" s="64"/>
      <c r="O11" s="64"/>
      <c r="P11" s="64"/>
      <c r="Q11" s="64"/>
      <c r="R11" s="64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</row>
    <row r="12" s="75" customFormat="1" ht="15">
      <c r="B12" s="77"/>
    </row>
    <row r="13" spans="1:36" ht="14.25" customHeight="1">
      <c r="A13" s="765" t="s">
        <v>490</v>
      </c>
      <c r="B13" s="766" t="s">
        <v>37</v>
      </c>
      <c r="C13" s="765" t="s">
        <v>189</v>
      </c>
      <c r="D13" s="765"/>
      <c r="E13" s="765"/>
      <c r="F13" s="765"/>
      <c r="G13" s="765"/>
      <c r="H13" s="765"/>
      <c r="I13" s="765"/>
      <c r="J13" s="765"/>
      <c r="K13" s="220"/>
      <c r="L13" s="766" t="s">
        <v>37</v>
      </c>
      <c r="M13" s="699" t="s">
        <v>202</v>
      </c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1"/>
      <c r="Y13" s="803" t="s">
        <v>37</v>
      </c>
      <c r="Z13" s="782" t="s">
        <v>209</v>
      </c>
      <c r="AA13" s="782"/>
      <c r="AB13" s="782"/>
      <c r="AC13" s="782"/>
      <c r="AD13" s="782"/>
      <c r="AE13" s="782"/>
      <c r="AF13" s="782"/>
      <c r="AG13" s="782"/>
      <c r="AH13" s="782"/>
      <c r="AI13" s="782"/>
      <c r="AJ13" s="782"/>
    </row>
    <row r="14" spans="1:36" ht="31.5" customHeight="1">
      <c r="A14" s="765"/>
      <c r="B14" s="766"/>
      <c r="C14" s="765" t="s">
        <v>44</v>
      </c>
      <c r="D14" s="765" t="s">
        <v>69</v>
      </c>
      <c r="E14" s="765"/>
      <c r="F14" s="765"/>
      <c r="G14" s="765"/>
      <c r="H14" s="765"/>
      <c r="I14" s="765"/>
      <c r="J14" s="765"/>
      <c r="K14" s="220"/>
      <c r="L14" s="766"/>
      <c r="M14" s="690" t="s">
        <v>203</v>
      </c>
      <c r="N14" s="691"/>
      <c r="O14" s="690" t="s">
        <v>204</v>
      </c>
      <c r="P14" s="691"/>
      <c r="Q14" s="690" t="s">
        <v>205</v>
      </c>
      <c r="R14" s="691"/>
      <c r="S14" s="690" t="s">
        <v>206</v>
      </c>
      <c r="T14" s="691"/>
      <c r="U14" s="690" t="s">
        <v>207</v>
      </c>
      <c r="V14" s="691"/>
      <c r="W14" s="690" t="s">
        <v>208</v>
      </c>
      <c r="X14" s="691"/>
      <c r="Y14" s="803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</row>
    <row r="15" spans="1:36" ht="15.75" customHeight="1">
      <c r="A15" s="765"/>
      <c r="B15" s="766"/>
      <c r="C15" s="765"/>
      <c r="D15" s="765" t="s">
        <v>190</v>
      </c>
      <c r="E15" s="765" t="s">
        <v>191</v>
      </c>
      <c r="F15" s="765"/>
      <c r="G15" s="765"/>
      <c r="H15" s="765" t="s">
        <v>192</v>
      </c>
      <c r="I15" s="765"/>
      <c r="J15" s="765"/>
      <c r="K15" s="220"/>
      <c r="L15" s="766"/>
      <c r="M15" s="649"/>
      <c r="N15" s="650"/>
      <c r="O15" s="649"/>
      <c r="P15" s="650"/>
      <c r="Q15" s="649"/>
      <c r="R15" s="650"/>
      <c r="S15" s="649"/>
      <c r="T15" s="650"/>
      <c r="U15" s="649"/>
      <c r="V15" s="650"/>
      <c r="W15" s="649"/>
      <c r="X15" s="650"/>
      <c r="Y15" s="803"/>
      <c r="Z15" s="804" t="s">
        <v>208</v>
      </c>
      <c r="AA15" s="804" t="s">
        <v>210</v>
      </c>
      <c r="AB15" s="804" t="s">
        <v>211</v>
      </c>
      <c r="AC15" s="804" t="s">
        <v>212</v>
      </c>
      <c r="AD15" s="804" t="s">
        <v>213</v>
      </c>
      <c r="AE15" s="804" t="s">
        <v>214</v>
      </c>
      <c r="AF15" s="804" t="s">
        <v>215</v>
      </c>
      <c r="AG15" s="804" t="s">
        <v>216</v>
      </c>
      <c r="AH15" s="804" t="s">
        <v>217</v>
      </c>
      <c r="AI15" s="804" t="s">
        <v>218</v>
      </c>
      <c r="AJ15" s="804" t="s">
        <v>203</v>
      </c>
    </row>
    <row r="16" spans="1:36" ht="30" customHeight="1">
      <c r="A16" s="765"/>
      <c r="B16" s="766"/>
      <c r="C16" s="765"/>
      <c r="D16" s="765"/>
      <c r="E16" s="765" t="s">
        <v>44</v>
      </c>
      <c r="F16" s="765" t="s">
        <v>69</v>
      </c>
      <c r="G16" s="765"/>
      <c r="H16" s="765" t="s">
        <v>193</v>
      </c>
      <c r="I16" s="765" t="s">
        <v>194</v>
      </c>
      <c r="J16" s="765"/>
      <c r="K16" s="221"/>
      <c r="L16" s="766"/>
      <c r="M16" s="806" t="s">
        <v>456</v>
      </c>
      <c r="N16" s="806" t="s">
        <v>457</v>
      </c>
      <c r="O16" s="806" t="s">
        <v>456</v>
      </c>
      <c r="P16" s="806" t="s">
        <v>457</v>
      </c>
      <c r="Q16" s="806" t="s">
        <v>456</v>
      </c>
      <c r="R16" s="806" t="s">
        <v>457</v>
      </c>
      <c r="S16" s="806" t="s">
        <v>456</v>
      </c>
      <c r="T16" s="806" t="s">
        <v>457</v>
      </c>
      <c r="U16" s="806" t="s">
        <v>456</v>
      </c>
      <c r="V16" s="806" t="s">
        <v>457</v>
      </c>
      <c r="W16" s="806" t="s">
        <v>456</v>
      </c>
      <c r="X16" s="766" t="s">
        <v>457</v>
      </c>
      <c r="Y16" s="803"/>
      <c r="Z16" s="805"/>
      <c r="AA16" s="805"/>
      <c r="AB16" s="805"/>
      <c r="AC16" s="805"/>
      <c r="AD16" s="805"/>
      <c r="AE16" s="805"/>
      <c r="AF16" s="805"/>
      <c r="AG16" s="805"/>
      <c r="AH16" s="805"/>
      <c r="AI16" s="805"/>
      <c r="AJ16" s="805"/>
    </row>
    <row r="17" spans="1:36" ht="21" customHeight="1">
      <c r="A17" s="765"/>
      <c r="B17" s="766"/>
      <c r="C17" s="765"/>
      <c r="D17" s="765"/>
      <c r="E17" s="765"/>
      <c r="F17" s="66" t="s">
        <v>195</v>
      </c>
      <c r="G17" s="66" t="s">
        <v>196</v>
      </c>
      <c r="H17" s="765"/>
      <c r="I17" s="66" t="s">
        <v>44</v>
      </c>
      <c r="J17" s="83" t="s">
        <v>197</v>
      </c>
      <c r="K17" s="220"/>
      <c r="L17" s="766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742"/>
      <c r="Y17" s="803"/>
      <c r="Z17" s="805"/>
      <c r="AA17" s="805"/>
      <c r="AB17" s="805"/>
      <c r="AC17" s="805"/>
      <c r="AD17" s="805"/>
      <c r="AE17" s="805"/>
      <c r="AF17" s="805"/>
      <c r="AG17" s="805"/>
      <c r="AH17" s="805"/>
      <c r="AI17" s="805"/>
      <c r="AJ17" s="805"/>
    </row>
    <row r="18" spans="1:36" s="209" customFormat="1" ht="12">
      <c r="A18" s="208">
        <v>1</v>
      </c>
      <c r="B18" s="208">
        <v>2</v>
      </c>
      <c r="C18" s="208">
        <v>3</v>
      </c>
      <c r="D18" s="208">
        <v>4</v>
      </c>
      <c r="E18" s="208">
        <v>5</v>
      </c>
      <c r="F18" s="208">
        <v>6</v>
      </c>
      <c r="G18" s="208">
        <v>7</v>
      </c>
      <c r="H18" s="208">
        <v>8</v>
      </c>
      <c r="I18" s="208">
        <v>9</v>
      </c>
      <c r="J18" s="208">
        <v>10</v>
      </c>
      <c r="K18" s="222"/>
      <c r="L18" s="208">
        <v>2</v>
      </c>
      <c r="M18" s="208">
        <v>11</v>
      </c>
      <c r="N18" s="208">
        <v>12</v>
      </c>
      <c r="O18" s="208">
        <v>13</v>
      </c>
      <c r="P18" s="208">
        <v>14</v>
      </c>
      <c r="Q18" s="208">
        <v>15</v>
      </c>
      <c r="R18" s="208">
        <v>16</v>
      </c>
      <c r="S18" s="208">
        <v>17</v>
      </c>
      <c r="T18" s="208">
        <v>18</v>
      </c>
      <c r="U18" s="208">
        <v>19</v>
      </c>
      <c r="V18" s="208">
        <v>20</v>
      </c>
      <c r="W18" s="208">
        <v>21</v>
      </c>
      <c r="X18" s="208">
        <v>22</v>
      </c>
      <c r="Y18" s="219">
        <v>2</v>
      </c>
      <c r="Z18" s="219">
        <v>23</v>
      </c>
      <c r="AA18" s="219">
        <v>24</v>
      </c>
      <c r="AB18" s="219">
        <v>25</v>
      </c>
      <c r="AC18" s="219">
        <v>26</v>
      </c>
      <c r="AD18" s="219">
        <v>27</v>
      </c>
      <c r="AE18" s="219">
        <v>28</v>
      </c>
      <c r="AF18" s="219">
        <v>29</v>
      </c>
      <c r="AG18" s="219">
        <v>30</v>
      </c>
      <c r="AH18" s="219">
        <v>31</v>
      </c>
      <c r="AI18" s="219">
        <v>32</v>
      </c>
      <c r="AJ18" s="219">
        <v>33</v>
      </c>
    </row>
    <row r="19" spans="1:36" s="223" customFormat="1" ht="38.25">
      <c r="A19" s="286" t="s">
        <v>350</v>
      </c>
      <c r="B19" s="159">
        <v>1000</v>
      </c>
      <c r="C19" s="427">
        <v>3</v>
      </c>
      <c r="D19" s="419">
        <v>3</v>
      </c>
      <c r="E19" s="306">
        <f>F19+G19</f>
        <v>0</v>
      </c>
      <c r="F19" s="419">
        <v>0</v>
      </c>
      <c r="G19" s="419">
        <v>0</v>
      </c>
      <c r="H19" s="419">
        <v>0</v>
      </c>
      <c r="I19" s="419">
        <v>0</v>
      </c>
      <c r="J19" s="419">
        <v>0</v>
      </c>
      <c r="K19" s="307">
        <f aca="true" t="shared" si="0" ref="K19:K34">C19-M19-O19-Q19-S19-U19-W19</f>
        <v>0</v>
      </c>
      <c r="L19" s="159">
        <v>1000</v>
      </c>
      <c r="M19" s="428">
        <v>2</v>
      </c>
      <c r="N19" s="429">
        <v>823165.74</v>
      </c>
      <c r="O19" s="428">
        <v>0</v>
      </c>
      <c r="P19" s="428">
        <v>0</v>
      </c>
      <c r="Q19" s="428">
        <v>0</v>
      </c>
      <c r="R19" s="430">
        <v>0</v>
      </c>
      <c r="S19" s="428">
        <v>0</v>
      </c>
      <c r="T19" s="430">
        <v>0</v>
      </c>
      <c r="U19" s="428">
        <v>1</v>
      </c>
      <c r="V19" s="431">
        <v>69174</v>
      </c>
      <c r="W19" s="428">
        <v>0</v>
      </c>
      <c r="X19" s="430">
        <v>0</v>
      </c>
      <c r="Y19" s="159">
        <v>1000</v>
      </c>
      <c r="Z19" s="430">
        <v>0</v>
      </c>
      <c r="AA19" s="430">
        <v>0</v>
      </c>
      <c r="AB19" s="430">
        <v>0</v>
      </c>
      <c r="AC19" s="430">
        <v>0</v>
      </c>
      <c r="AD19" s="430">
        <v>0</v>
      </c>
      <c r="AE19" s="430">
        <v>0</v>
      </c>
      <c r="AF19" s="430">
        <v>0</v>
      </c>
      <c r="AG19" s="430">
        <v>0</v>
      </c>
      <c r="AH19" s="430">
        <v>0</v>
      </c>
      <c r="AI19" s="430">
        <v>0</v>
      </c>
      <c r="AJ19" s="430">
        <v>0</v>
      </c>
    </row>
    <row r="20" spans="1:36" s="223" customFormat="1" ht="24.75" customHeight="1">
      <c r="A20" s="282" t="s">
        <v>354</v>
      </c>
      <c r="B20" s="280">
        <v>1100</v>
      </c>
      <c r="C20" s="427">
        <f aca="true" t="shared" si="1" ref="C20:C34">D20+E20+H20</f>
        <v>3</v>
      </c>
      <c r="D20" s="419">
        <v>3</v>
      </c>
      <c r="E20" s="306">
        <f aca="true" t="shared" si="2" ref="E20:E35">F20+G20</f>
        <v>0</v>
      </c>
      <c r="F20" s="419">
        <v>0</v>
      </c>
      <c r="G20" s="419">
        <v>0</v>
      </c>
      <c r="H20" s="419">
        <v>0</v>
      </c>
      <c r="I20" s="419">
        <v>0</v>
      </c>
      <c r="J20" s="419">
        <v>0</v>
      </c>
      <c r="K20" s="307">
        <f t="shared" si="0"/>
        <v>0</v>
      </c>
      <c r="L20" s="280">
        <v>1100</v>
      </c>
      <c r="M20" s="428">
        <v>2</v>
      </c>
      <c r="N20" s="429">
        <v>823165.74</v>
      </c>
      <c r="O20" s="428">
        <v>0</v>
      </c>
      <c r="P20" s="430">
        <v>0</v>
      </c>
      <c r="Q20" s="428">
        <v>0</v>
      </c>
      <c r="R20" s="430">
        <v>0</v>
      </c>
      <c r="S20" s="428">
        <v>0</v>
      </c>
      <c r="T20" s="430">
        <v>0</v>
      </c>
      <c r="U20" s="428">
        <v>1</v>
      </c>
      <c r="V20" s="431">
        <v>69174</v>
      </c>
      <c r="W20" s="428">
        <v>0</v>
      </c>
      <c r="X20" s="430">
        <v>0</v>
      </c>
      <c r="Y20" s="280">
        <v>1100</v>
      </c>
      <c r="Z20" s="430">
        <v>0</v>
      </c>
      <c r="AA20" s="430">
        <v>0</v>
      </c>
      <c r="AB20" s="430">
        <v>0</v>
      </c>
      <c r="AC20" s="430">
        <v>0</v>
      </c>
      <c r="AD20" s="430">
        <v>0</v>
      </c>
      <c r="AE20" s="430">
        <v>0</v>
      </c>
      <c r="AF20" s="430">
        <v>0</v>
      </c>
      <c r="AG20" s="430">
        <v>0</v>
      </c>
      <c r="AH20" s="430">
        <v>0</v>
      </c>
      <c r="AI20" s="430">
        <v>0</v>
      </c>
      <c r="AJ20" s="430">
        <v>0</v>
      </c>
    </row>
    <row r="21" spans="1:36" s="223" customFormat="1" ht="48" customHeight="1">
      <c r="A21" s="283" t="s">
        <v>491</v>
      </c>
      <c r="B21" s="280">
        <v>1110</v>
      </c>
      <c r="C21" s="427">
        <f>D21+E21+H21</f>
        <v>3</v>
      </c>
      <c r="D21" s="419">
        <v>3</v>
      </c>
      <c r="E21" s="306">
        <f t="shared" si="2"/>
        <v>0</v>
      </c>
      <c r="F21" s="419">
        <v>0</v>
      </c>
      <c r="G21" s="419">
        <v>0</v>
      </c>
      <c r="H21" s="419">
        <v>0</v>
      </c>
      <c r="I21" s="419">
        <v>0</v>
      </c>
      <c r="J21" s="419">
        <v>0</v>
      </c>
      <c r="K21" s="307">
        <f t="shared" si="0"/>
        <v>0</v>
      </c>
      <c r="L21" s="280">
        <v>1110</v>
      </c>
      <c r="M21" s="428">
        <v>2</v>
      </c>
      <c r="N21" s="429">
        <v>823165.74</v>
      </c>
      <c r="O21" s="428">
        <v>0</v>
      </c>
      <c r="P21" s="430">
        <v>0</v>
      </c>
      <c r="Q21" s="428">
        <v>0</v>
      </c>
      <c r="R21" s="430">
        <v>0</v>
      </c>
      <c r="S21" s="428">
        <v>0</v>
      </c>
      <c r="T21" s="430">
        <v>0</v>
      </c>
      <c r="U21" s="428">
        <v>1</v>
      </c>
      <c r="V21" s="431">
        <v>69174</v>
      </c>
      <c r="W21" s="428">
        <v>0</v>
      </c>
      <c r="X21" s="430">
        <v>0</v>
      </c>
      <c r="Y21" s="280">
        <v>1110</v>
      </c>
      <c r="Z21" s="430">
        <v>0</v>
      </c>
      <c r="AA21" s="430">
        <v>0</v>
      </c>
      <c r="AB21" s="430">
        <v>0</v>
      </c>
      <c r="AC21" s="430">
        <v>0</v>
      </c>
      <c r="AD21" s="430">
        <v>0</v>
      </c>
      <c r="AE21" s="430">
        <v>0</v>
      </c>
      <c r="AF21" s="430">
        <v>0</v>
      </c>
      <c r="AG21" s="430">
        <v>0</v>
      </c>
      <c r="AH21" s="430">
        <v>0</v>
      </c>
      <c r="AI21" s="430">
        <v>0</v>
      </c>
      <c r="AJ21" s="430">
        <v>0</v>
      </c>
    </row>
    <row r="22" spans="1:36" s="223" customFormat="1" ht="15">
      <c r="A22" s="282" t="s">
        <v>198</v>
      </c>
      <c r="B22" s="159">
        <v>1200</v>
      </c>
      <c r="C22" s="427">
        <f t="shared" si="1"/>
        <v>0</v>
      </c>
      <c r="D22" s="419">
        <v>0</v>
      </c>
      <c r="E22" s="306">
        <f t="shared" si="2"/>
        <v>0</v>
      </c>
      <c r="F22" s="419">
        <v>0</v>
      </c>
      <c r="G22" s="419">
        <v>0</v>
      </c>
      <c r="H22" s="419">
        <v>0</v>
      </c>
      <c r="I22" s="419">
        <v>0</v>
      </c>
      <c r="J22" s="419">
        <v>0</v>
      </c>
      <c r="K22" s="307">
        <f t="shared" si="0"/>
        <v>0</v>
      </c>
      <c r="L22" s="159">
        <v>1200</v>
      </c>
      <c r="M22" s="428">
        <v>0</v>
      </c>
      <c r="N22" s="430">
        <v>0</v>
      </c>
      <c r="O22" s="428">
        <v>0</v>
      </c>
      <c r="P22" s="430">
        <v>0</v>
      </c>
      <c r="Q22" s="428">
        <v>0</v>
      </c>
      <c r="R22" s="430">
        <v>0</v>
      </c>
      <c r="S22" s="428">
        <v>0</v>
      </c>
      <c r="T22" s="430">
        <v>0</v>
      </c>
      <c r="U22" s="428">
        <v>0</v>
      </c>
      <c r="V22" s="430">
        <v>0</v>
      </c>
      <c r="W22" s="428">
        <v>0</v>
      </c>
      <c r="X22" s="430">
        <v>0</v>
      </c>
      <c r="Y22" s="159">
        <v>1200</v>
      </c>
      <c r="Z22" s="430">
        <v>0</v>
      </c>
      <c r="AA22" s="430">
        <v>0</v>
      </c>
      <c r="AB22" s="430">
        <v>0</v>
      </c>
      <c r="AC22" s="430">
        <v>0</v>
      </c>
      <c r="AD22" s="430">
        <v>0</v>
      </c>
      <c r="AE22" s="430">
        <v>0</v>
      </c>
      <c r="AF22" s="430">
        <v>0</v>
      </c>
      <c r="AG22" s="430">
        <v>0</v>
      </c>
      <c r="AH22" s="430">
        <v>0</v>
      </c>
      <c r="AI22" s="430">
        <v>0</v>
      </c>
      <c r="AJ22" s="430">
        <v>0</v>
      </c>
    </row>
    <row r="23" spans="1:36" s="223" customFormat="1" ht="15">
      <c r="A23" s="286" t="s">
        <v>199</v>
      </c>
      <c r="B23" s="159">
        <v>2000</v>
      </c>
      <c r="C23" s="427">
        <v>90</v>
      </c>
      <c r="D23" s="419">
        <v>90</v>
      </c>
      <c r="E23" s="306">
        <f t="shared" si="2"/>
        <v>0</v>
      </c>
      <c r="F23" s="419">
        <v>0</v>
      </c>
      <c r="G23" s="419">
        <v>0</v>
      </c>
      <c r="H23" s="419">
        <v>0</v>
      </c>
      <c r="I23" s="419">
        <v>0</v>
      </c>
      <c r="J23" s="419">
        <v>0</v>
      </c>
      <c r="K23" s="307">
        <f t="shared" si="0"/>
        <v>0</v>
      </c>
      <c r="L23" s="159">
        <v>2000</v>
      </c>
      <c r="M23" s="428">
        <v>39</v>
      </c>
      <c r="N23" s="430">
        <v>2916811.93</v>
      </c>
      <c r="O23" s="428">
        <v>20</v>
      </c>
      <c r="P23" s="430">
        <v>4126663.4</v>
      </c>
      <c r="Q23" s="428">
        <v>7</v>
      </c>
      <c r="R23" s="430">
        <v>502244.92</v>
      </c>
      <c r="S23" s="428">
        <v>16</v>
      </c>
      <c r="T23" s="430">
        <v>719676.74</v>
      </c>
      <c r="U23" s="428">
        <v>4</v>
      </c>
      <c r="V23" s="430">
        <v>139480</v>
      </c>
      <c r="W23" s="428">
        <v>4</v>
      </c>
      <c r="X23" s="430">
        <v>218667</v>
      </c>
      <c r="Y23" s="159">
        <v>2000</v>
      </c>
      <c r="Z23" s="430">
        <v>0</v>
      </c>
      <c r="AA23" s="430">
        <v>0</v>
      </c>
      <c r="AB23" s="430">
        <v>0</v>
      </c>
      <c r="AC23" s="430">
        <v>109340.36</v>
      </c>
      <c r="AD23" s="430">
        <v>0</v>
      </c>
      <c r="AE23" s="430">
        <v>95511</v>
      </c>
      <c r="AF23" s="430">
        <v>0</v>
      </c>
      <c r="AG23" s="430">
        <v>889469.88</v>
      </c>
      <c r="AH23" s="430">
        <v>0</v>
      </c>
      <c r="AI23" s="430">
        <v>0</v>
      </c>
      <c r="AJ23" s="430">
        <v>126527.52</v>
      </c>
    </row>
    <row r="24" spans="1:36" s="223" customFormat="1" ht="25.5">
      <c r="A24" s="282" t="s">
        <v>354</v>
      </c>
      <c r="B24" s="280">
        <v>2100</v>
      </c>
      <c r="C24" s="427">
        <f>D24+E24+H24</f>
        <v>90</v>
      </c>
      <c r="D24" s="419">
        <v>90</v>
      </c>
      <c r="E24" s="306">
        <f t="shared" si="2"/>
        <v>0</v>
      </c>
      <c r="F24" s="419">
        <v>0</v>
      </c>
      <c r="G24" s="419">
        <v>0</v>
      </c>
      <c r="H24" s="419">
        <v>0</v>
      </c>
      <c r="I24" s="419">
        <v>0</v>
      </c>
      <c r="J24" s="419">
        <v>0</v>
      </c>
      <c r="K24" s="307">
        <f t="shared" si="0"/>
        <v>0</v>
      </c>
      <c r="L24" s="280">
        <v>2100</v>
      </c>
      <c r="M24" s="428">
        <v>39</v>
      </c>
      <c r="N24" s="430">
        <v>2916811.93</v>
      </c>
      <c r="O24" s="428">
        <v>20</v>
      </c>
      <c r="P24" s="430">
        <v>4126663.4</v>
      </c>
      <c r="Q24" s="428">
        <v>7</v>
      </c>
      <c r="R24" s="430">
        <v>502244.92</v>
      </c>
      <c r="S24" s="428">
        <v>16</v>
      </c>
      <c r="T24" s="430">
        <v>719676.74</v>
      </c>
      <c r="U24" s="428">
        <v>4</v>
      </c>
      <c r="V24" s="430">
        <v>139480</v>
      </c>
      <c r="W24" s="428">
        <v>4</v>
      </c>
      <c r="X24" s="430">
        <v>218667</v>
      </c>
      <c r="Y24" s="280">
        <v>2100</v>
      </c>
      <c r="Z24" s="430">
        <v>0</v>
      </c>
      <c r="AA24" s="430">
        <v>0</v>
      </c>
      <c r="AB24" s="430">
        <v>0</v>
      </c>
      <c r="AC24" s="430">
        <v>109340.36</v>
      </c>
      <c r="AD24" s="430">
        <v>0</v>
      </c>
      <c r="AE24" s="430">
        <v>95511</v>
      </c>
      <c r="AF24" s="430">
        <v>0</v>
      </c>
      <c r="AG24" s="430">
        <v>889469.88</v>
      </c>
      <c r="AH24" s="430">
        <v>0</v>
      </c>
      <c r="AI24" s="430">
        <v>0</v>
      </c>
      <c r="AJ24" s="430">
        <v>126527.52</v>
      </c>
    </row>
    <row r="25" spans="1:36" s="223" customFormat="1" ht="48" customHeight="1">
      <c r="A25" s="283" t="s">
        <v>491</v>
      </c>
      <c r="B25" s="280">
        <v>2110</v>
      </c>
      <c r="C25" s="427">
        <f t="shared" si="1"/>
        <v>90</v>
      </c>
      <c r="D25" s="419">
        <v>90</v>
      </c>
      <c r="E25" s="306">
        <f t="shared" si="2"/>
        <v>0</v>
      </c>
      <c r="F25" s="419">
        <v>0</v>
      </c>
      <c r="G25" s="419">
        <v>0</v>
      </c>
      <c r="H25" s="419">
        <v>0</v>
      </c>
      <c r="I25" s="419">
        <v>0</v>
      </c>
      <c r="J25" s="419">
        <v>0</v>
      </c>
      <c r="K25" s="307">
        <f t="shared" si="0"/>
        <v>0</v>
      </c>
      <c r="L25" s="280">
        <v>2110</v>
      </c>
      <c r="M25" s="428">
        <v>39</v>
      </c>
      <c r="N25" s="430">
        <v>2916811.93</v>
      </c>
      <c r="O25" s="428">
        <v>20</v>
      </c>
      <c r="P25" s="430">
        <v>4126663.4</v>
      </c>
      <c r="Q25" s="428">
        <v>7</v>
      </c>
      <c r="R25" s="430">
        <v>502244.92</v>
      </c>
      <c r="S25" s="428">
        <v>16</v>
      </c>
      <c r="T25" s="430">
        <v>719676.74</v>
      </c>
      <c r="U25" s="428">
        <v>4</v>
      </c>
      <c r="V25" s="430">
        <v>139480</v>
      </c>
      <c r="W25" s="428">
        <v>4</v>
      </c>
      <c r="X25" s="430">
        <v>218667</v>
      </c>
      <c r="Y25" s="280">
        <v>2110</v>
      </c>
      <c r="Z25" s="430">
        <v>0</v>
      </c>
      <c r="AA25" s="430">
        <v>0</v>
      </c>
      <c r="AB25" s="430">
        <v>0</v>
      </c>
      <c r="AC25" s="430">
        <v>109340.36</v>
      </c>
      <c r="AD25" s="430">
        <v>0</v>
      </c>
      <c r="AE25" s="430">
        <v>95511</v>
      </c>
      <c r="AF25" s="430">
        <v>0</v>
      </c>
      <c r="AG25" s="430">
        <v>889469.88</v>
      </c>
      <c r="AH25" s="430">
        <v>0</v>
      </c>
      <c r="AI25" s="430">
        <v>0</v>
      </c>
      <c r="AJ25" s="430">
        <v>126527.52</v>
      </c>
    </row>
    <row r="26" spans="1:36" s="223" customFormat="1" ht="15">
      <c r="A26" s="282" t="s">
        <v>198</v>
      </c>
      <c r="B26" s="159">
        <v>2200</v>
      </c>
      <c r="C26" s="427">
        <f t="shared" si="1"/>
        <v>0</v>
      </c>
      <c r="D26" s="419">
        <v>0</v>
      </c>
      <c r="E26" s="306">
        <f t="shared" si="2"/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307">
        <f t="shared" si="0"/>
        <v>0</v>
      </c>
      <c r="L26" s="159">
        <v>2200</v>
      </c>
      <c r="M26" s="428">
        <v>0</v>
      </c>
      <c r="N26" s="430">
        <v>0</v>
      </c>
      <c r="O26" s="428">
        <v>0</v>
      </c>
      <c r="P26" s="430">
        <v>0</v>
      </c>
      <c r="Q26" s="428">
        <v>0</v>
      </c>
      <c r="R26" s="430">
        <v>0</v>
      </c>
      <c r="S26" s="428">
        <v>0</v>
      </c>
      <c r="T26" s="430">
        <v>0</v>
      </c>
      <c r="U26" s="428">
        <v>0</v>
      </c>
      <c r="V26" s="430">
        <v>0</v>
      </c>
      <c r="W26" s="428">
        <v>0</v>
      </c>
      <c r="X26" s="430">
        <v>0</v>
      </c>
      <c r="Y26" s="159">
        <v>2200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</row>
    <row r="27" spans="1:36" s="223" customFormat="1" ht="38.25">
      <c r="A27" s="286" t="s">
        <v>200</v>
      </c>
      <c r="B27" s="159">
        <v>3000</v>
      </c>
      <c r="C27" s="427">
        <v>16</v>
      </c>
      <c r="D27" s="419">
        <v>16</v>
      </c>
      <c r="E27" s="306">
        <f t="shared" si="2"/>
        <v>0</v>
      </c>
      <c r="F27" s="419">
        <v>0</v>
      </c>
      <c r="G27" s="419">
        <v>0</v>
      </c>
      <c r="H27" s="419">
        <v>0</v>
      </c>
      <c r="I27" s="419">
        <v>0</v>
      </c>
      <c r="J27" s="419">
        <v>0</v>
      </c>
      <c r="K27" s="307">
        <f t="shared" si="0"/>
        <v>0</v>
      </c>
      <c r="L27" s="159">
        <v>3000</v>
      </c>
      <c r="M27" s="428">
        <v>6</v>
      </c>
      <c r="N27" s="430">
        <v>177709.31</v>
      </c>
      <c r="O27" s="428">
        <v>5</v>
      </c>
      <c r="P27" s="430">
        <v>186309.14</v>
      </c>
      <c r="Q27" s="428">
        <v>0</v>
      </c>
      <c r="R27" s="430">
        <v>0</v>
      </c>
      <c r="S27" s="428">
        <v>0</v>
      </c>
      <c r="T27" s="430">
        <v>0</v>
      </c>
      <c r="U27" s="428">
        <v>3</v>
      </c>
      <c r="V27" s="430">
        <v>68904</v>
      </c>
      <c r="W27" s="428">
        <v>2</v>
      </c>
      <c r="X27" s="430">
        <v>151896</v>
      </c>
      <c r="Y27" s="159">
        <v>3000</v>
      </c>
      <c r="Z27" s="430">
        <v>0</v>
      </c>
      <c r="AA27" s="430">
        <v>0</v>
      </c>
      <c r="AB27" s="430">
        <v>0</v>
      </c>
      <c r="AC27" s="430">
        <v>0</v>
      </c>
      <c r="AD27" s="430">
        <v>0</v>
      </c>
      <c r="AE27" s="430">
        <v>0</v>
      </c>
      <c r="AF27" s="430">
        <v>0</v>
      </c>
      <c r="AG27" s="430">
        <v>0</v>
      </c>
      <c r="AH27" s="430">
        <v>0</v>
      </c>
      <c r="AI27" s="430">
        <v>0</v>
      </c>
      <c r="AJ27" s="430">
        <v>0</v>
      </c>
    </row>
    <row r="28" spans="1:36" s="223" customFormat="1" ht="25.5">
      <c r="A28" s="282" t="s">
        <v>354</v>
      </c>
      <c r="B28" s="159">
        <v>3100</v>
      </c>
      <c r="C28" s="427">
        <f t="shared" si="1"/>
        <v>16</v>
      </c>
      <c r="D28" s="419">
        <v>16</v>
      </c>
      <c r="E28" s="306">
        <f t="shared" si="2"/>
        <v>0</v>
      </c>
      <c r="F28" s="419">
        <v>0</v>
      </c>
      <c r="G28" s="419">
        <v>0</v>
      </c>
      <c r="H28" s="419">
        <v>0</v>
      </c>
      <c r="I28" s="419">
        <v>0</v>
      </c>
      <c r="J28" s="419">
        <v>0</v>
      </c>
      <c r="K28" s="307">
        <f t="shared" si="0"/>
        <v>0</v>
      </c>
      <c r="L28" s="159">
        <v>3100</v>
      </c>
      <c r="M28" s="428">
        <v>6</v>
      </c>
      <c r="N28" s="430">
        <v>177709.31</v>
      </c>
      <c r="O28" s="428">
        <v>5</v>
      </c>
      <c r="P28" s="430">
        <v>186309.14</v>
      </c>
      <c r="Q28" s="428">
        <v>0</v>
      </c>
      <c r="R28" s="430">
        <v>0</v>
      </c>
      <c r="S28" s="428">
        <v>0</v>
      </c>
      <c r="T28" s="430">
        <v>0</v>
      </c>
      <c r="U28" s="428">
        <v>3</v>
      </c>
      <c r="V28" s="430">
        <v>68904</v>
      </c>
      <c r="W28" s="428">
        <v>2</v>
      </c>
      <c r="X28" s="430">
        <v>151896</v>
      </c>
      <c r="Y28" s="159">
        <v>3100</v>
      </c>
      <c r="Z28" s="430">
        <v>0</v>
      </c>
      <c r="AA28" s="430">
        <v>0</v>
      </c>
      <c r="AB28" s="430">
        <v>0</v>
      </c>
      <c r="AC28" s="430">
        <v>0</v>
      </c>
      <c r="AD28" s="430">
        <v>0</v>
      </c>
      <c r="AE28" s="430">
        <v>0</v>
      </c>
      <c r="AF28" s="430">
        <v>0</v>
      </c>
      <c r="AG28" s="430">
        <v>0</v>
      </c>
      <c r="AH28" s="430">
        <v>0</v>
      </c>
      <c r="AI28" s="430">
        <v>0</v>
      </c>
      <c r="AJ28" s="430">
        <v>0</v>
      </c>
    </row>
    <row r="29" spans="1:36" s="223" customFormat="1" ht="48" customHeight="1">
      <c r="A29" s="283" t="s">
        <v>491</v>
      </c>
      <c r="B29" s="159">
        <v>3110</v>
      </c>
      <c r="C29" s="427">
        <f t="shared" si="1"/>
        <v>16</v>
      </c>
      <c r="D29" s="419">
        <v>16</v>
      </c>
      <c r="E29" s="306">
        <f t="shared" si="2"/>
        <v>0</v>
      </c>
      <c r="F29" s="419">
        <v>0</v>
      </c>
      <c r="G29" s="419">
        <v>0</v>
      </c>
      <c r="H29" s="419">
        <v>0</v>
      </c>
      <c r="I29" s="419">
        <v>0</v>
      </c>
      <c r="J29" s="419">
        <v>0</v>
      </c>
      <c r="K29" s="307">
        <f t="shared" si="0"/>
        <v>0</v>
      </c>
      <c r="L29" s="159">
        <v>3110</v>
      </c>
      <c r="M29" s="428">
        <v>6</v>
      </c>
      <c r="N29" s="430">
        <v>177709.31</v>
      </c>
      <c r="O29" s="428">
        <v>5</v>
      </c>
      <c r="P29" s="430">
        <v>186309.14</v>
      </c>
      <c r="Q29" s="428">
        <v>0</v>
      </c>
      <c r="R29" s="430">
        <v>0</v>
      </c>
      <c r="S29" s="428">
        <v>0</v>
      </c>
      <c r="T29" s="430">
        <v>0</v>
      </c>
      <c r="U29" s="428">
        <v>3</v>
      </c>
      <c r="V29" s="430">
        <v>68904</v>
      </c>
      <c r="W29" s="428">
        <v>2</v>
      </c>
      <c r="X29" s="430">
        <v>151896</v>
      </c>
      <c r="Y29" s="159">
        <v>3110</v>
      </c>
      <c r="Z29" s="430">
        <v>0</v>
      </c>
      <c r="AA29" s="430">
        <v>0</v>
      </c>
      <c r="AB29" s="430">
        <v>0</v>
      </c>
      <c r="AC29" s="430">
        <v>0</v>
      </c>
      <c r="AD29" s="430">
        <v>0</v>
      </c>
      <c r="AE29" s="430">
        <v>0</v>
      </c>
      <c r="AF29" s="430">
        <v>0</v>
      </c>
      <c r="AG29" s="430">
        <v>0</v>
      </c>
      <c r="AH29" s="430">
        <v>0</v>
      </c>
      <c r="AI29" s="430">
        <v>0</v>
      </c>
      <c r="AJ29" s="430">
        <v>0</v>
      </c>
    </row>
    <row r="30" spans="1:36" s="223" customFormat="1" ht="15">
      <c r="A30" s="282" t="s">
        <v>198</v>
      </c>
      <c r="B30" s="159">
        <v>3200</v>
      </c>
      <c r="C30" s="427">
        <f t="shared" si="1"/>
        <v>0</v>
      </c>
      <c r="D30" s="419">
        <v>0</v>
      </c>
      <c r="E30" s="306">
        <f t="shared" si="2"/>
        <v>0</v>
      </c>
      <c r="F30" s="419">
        <v>0</v>
      </c>
      <c r="G30" s="419">
        <v>0</v>
      </c>
      <c r="H30" s="419">
        <v>0</v>
      </c>
      <c r="I30" s="419">
        <v>0</v>
      </c>
      <c r="J30" s="419">
        <v>0</v>
      </c>
      <c r="K30" s="307">
        <f t="shared" si="0"/>
        <v>0</v>
      </c>
      <c r="L30" s="159">
        <v>3200</v>
      </c>
      <c r="M30" s="428">
        <v>0</v>
      </c>
      <c r="N30" s="430">
        <v>0</v>
      </c>
      <c r="O30" s="428">
        <v>0</v>
      </c>
      <c r="P30" s="430">
        <v>0</v>
      </c>
      <c r="Q30" s="428">
        <v>0</v>
      </c>
      <c r="R30" s="430">
        <v>0</v>
      </c>
      <c r="S30" s="428">
        <v>0</v>
      </c>
      <c r="T30" s="430">
        <v>0</v>
      </c>
      <c r="U30" s="428">
        <v>0</v>
      </c>
      <c r="V30" s="430">
        <v>0</v>
      </c>
      <c r="W30" s="428">
        <v>0</v>
      </c>
      <c r="X30" s="430">
        <v>0</v>
      </c>
      <c r="Y30" s="159">
        <v>3200</v>
      </c>
      <c r="Z30" s="430">
        <v>0</v>
      </c>
      <c r="AA30" s="430">
        <v>0</v>
      </c>
      <c r="AB30" s="430">
        <v>0</v>
      </c>
      <c r="AC30" s="430">
        <v>0</v>
      </c>
      <c r="AD30" s="430">
        <v>0</v>
      </c>
      <c r="AE30" s="430">
        <v>0</v>
      </c>
      <c r="AF30" s="430">
        <v>0</v>
      </c>
      <c r="AG30" s="430">
        <v>0</v>
      </c>
      <c r="AH30" s="430">
        <v>0</v>
      </c>
      <c r="AI30" s="430">
        <v>0</v>
      </c>
      <c r="AJ30" s="430">
        <v>0</v>
      </c>
    </row>
    <row r="31" spans="1:36" s="223" customFormat="1" ht="21" customHeight="1">
      <c r="A31" s="286" t="s">
        <v>201</v>
      </c>
      <c r="B31" s="159">
        <v>4000</v>
      </c>
      <c r="C31" s="427">
        <v>3</v>
      </c>
      <c r="D31" s="419">
        <v>3</v>
      </c>
      <c r="E31" s="306">
        <f t="shared" si="2"/>
        <v>0</v>
      </c>
      <c r="F31" s="419">
        <v>0</v>
      </c>
      <c r="G31" s="419">
        <v>0</v>
      </c>
      <c r="H31" s="419">
        <v>0</v>
      </c>
      <c r="I31" s="419">
        <v>0</v>
      </c>
      <c r="J31" s="419">
        <v>0</v>
      </c>
      <c r="K31" s="307">
        <f t="shared" si="0"/>
        <v>0</v>
      </c>
      <c r="L31" s="159">
        <v>4000</v>
      </c>
      <c r="M31" s="428">
        <v>1</v>
      </c>
      <c r="N31" s="430">
        <v>3138309.6</v>
      </c>
      <c r="O31" s="428">
        <v>2</v>
      </c>
      <c r="P31" s="430">
        <v>1970570.69</v>
      </c>
      <c r="Q31" s="428">
        <v>0</v>
      </c>
      <c r="R31" s="430">
        <v>0</v>
      </c>
      <c r="S31" s="428">
        <v>0</v>
      </c>
      <c r="T31" s="430">
        <v>0</v>
      </c>
      <c r="U31" s="428">
        <v>0</v>
      </c>
      <c r="V31" s="430">
        <v>0</v>
      </c>
      <c r="W31" s="428">
        <v>0</v>
      </c>
      <c r="X31" s="430">
        <v>0</v>
      </c>
      <c r="Y31" s="159">
        <v>4000</v>
      </c>
      <c r="Z31" s="430">
        <v>0</v>
      </c>
      <c r="AA31" s="430">
        <v>0</v>
      </c>
      <c r="AB31" s="430">
        <v>0</v>
      </c>
      <c r="AC31" s="430">
        <v>0</v>
      </c>
      <c r="AD31" s="430">
        <v>0</v>
      </c>
      <c r="AE31" s="430">
        <v>0</v>
      </c>
      <c r="AF31" s="430">
        <v>0</v>
      </c>
      <c r="AG31" s="430">
        <v>0</v>
      </c>
      <c r="AH31" s="430">
        <v>0</v>
      </c>
      <c r="AI31" s="430">
        <v>0</v>
      </c>
      <c r="AJ31" s="430">
        <v>1890640.08</v>
      </c>
    </row>
    <row r="32" spans="1:36" s="223" customFormat="1" ht="25.5">
      <c r="A32" s="282" t="s">
        <v>354</v>
      </c>
      <c r="B32" s="159">
        <v>4100</v>
      </c>
      <c r="C32" s="427">
        <f t="shared" si="1"/>
        <v>3</v>
      </c>
      <c r="D32" s="419">
        <v>3</v>
      </c>
      <c r="E32" s="306">
        <f t="shared" si="2"/>
        <v>0</v>
      </c>
      <c r="F32" s="419">
        <v>0</v>
      </c>
      <c r="G32" s="419">
        <v>0</v>
      </c>
      <c r="H32" s="419">
        <v>0</v>
      </c>
      <c r="I32" s="419">
        <v>0</v>
      </c>
      <c r="J32" s="419">
        <v>0</v>
      </c>
      <c r="K32" s="307">
        <f t="shared" si="0"/>
        <v>0</v>
      </c>
      <c r="L32" s="159">
        <v>4100</v>
      </c>
      <c r="M32" s="428">
        <v>1</v>
      </c>
      <c r="N32" s="430">
        <v>3138309.6</v>
      </c>
      <c r="O32" s="428">
        <v>2</v>
      </c>
      <c r="P32" s="430">
        <v>1970570.69</v>
      </c>
      <c r="Q32" s="428">
        <v>0</v>
      </c>
      <c r="R32" s="430">
        <v>0</v>
      </c>
      <c r="S32" s="428">
        <v>0</v>
      </c>
      <c r="T32" s="430">
        <v>0</v>
      </c>
      <c r="U32" s="428">
        <v>0</v>
      </c>
      <c r="V32" s="430">
        <v>0</v>
      </c>
      <c r="W32" s="428">
        <v>0</v>
      </c>
      <c r="X32" s="430">
        <v>0</v>
      </c>
      <c r="Y32" s="159">
        <v>4100</v>
      </c>
      <c r="Z32" s="430">
        <v>0</v>
      </c>
      <c r="AA32" s="430">
        <v>0</v>
      </c>
      <c r="AB32" s="430">
        <v>0</v>
      </c>
      <c r="AC32" s="430">
        <v>0</v>
      </c>
      <c r="AD32" s="430">
        <v>0</v>
      </c>
      <c r="AE32" s="430">
        <v>0</v>
      </c>
      <c r="AF32" s="430">
        <v>0</v>
      </c>
      <c r="AG32" s="430">
        <v>0</v>
      </c>
      <c r="AH32" s="430">
        <v>0</v>
      </c>
      <c r="AI32" s="430">
        <v>0</v>
      </c>
      <c r="AJ32" s="430">
        <v>1890640.08</v>
      </c>
    </row>
    <row r="33" spans="1:36" s="223" customFormat="1" ht="45" customHeight="1">
      <c r="A33" s="283" t="s">
        <v>491</v>
      </c>
      <c r="B33" s="159">
        <v>4110</v>
      </c>
      <c r="C33" s="427">
        <f t="shared" si="1"/>
        <v>3</v>
      </c>
      <c r="D33" s="419">
        <v>3</v>
      </c>
      <c r="E33" s="306">
        <f t="shared" si="2"/>
        <v>0</v>
      </c>
      <c r="F33" s="419">
        <v>0</v>
      </c>
      <c r="G33" s="419">
        <v>0</v>
      </c>
      <c r="H33" s="419">
        <v>0</v>
      </c>
      <c r="I33" s="419">
        <v>0</v>
      </c>
      <c r="J33" s="419">
        <v>0</v>
      </c>
      <c r="K33" s="307">
        <f t="shared" si="0"/>
        <v>0</v>
      </c>
      <c r="L33" s="159">
        <v>4110</v>
      </c>
      <c r="M33" s="428">
        <v>1</v>
      </c>
      <c r="N33" s="430">
        <v>3138309.6</v>
      </c>
      <c r="O33" s="428">
        <v>2</v>
      </c>
      <c r="P33" s="430">
        <v>1970570.69</v>
      </c>
      <c r="Q33" s="428">
        <v>0</v>
      </c>
      <c r="R33" s="430">
        <v>0</v>
      </c>
      <c r="S33" s="428">
        <v>0</v>
      </c>
      <c r="T33" s="430">
        <v>0</v>
      </c>
      <c r="U33" s="428">
        <v>0</v>
      </c>
      <c r="V33" s="430">
        <v>0</v>
      </c>
      <c r="W33" s="428">
        <v>0</v>
      </c>
      <c r="X33" s="430">
        <v>0</v>
      </c>
      <c r="Y33" s="159">
        <v>4110</v>
      </c>
      <c r="Z33" s="430">
        <v>0</v>
      </c>
      <c r="AA33" s="430">
        <v>0</v>
      </c>
      <c r="AB33" s="430">
        <v>0</v>
      </c>
      <c r="AC33" s="430">
        <v>0</v>
      </c>
      <c r="AD33" s="430">
        <v>0</v>
      </c>
      <c r="AE33" s="430">
        <v>0</v>
      </c>
      <c r="AF33" s="430">
        <v>0</v>
      </c>
      <c r="AG33" s="430">
        <v>0</v>
      </c>
      <c r="AH33" s="430">
        <v>0</v>
      </c>
      <c r="AI33" s="430">
        <v>0</v>
      </c>
      <c r="AJ33" s="430">
        <v>1890640.08</v>
      </c>
    </row>
    <row r="34" spans="1:36" s="223" customFormat="1" ht="15">
      <c r="A34" s="282" t="s">
        <v>198</v>
      </c>
      <c r="B34" s="159">
        <v>4200</v>
      </c>
      <c r="C34" s="427">
        <f t="shared" si="1"/>
        <v>0</v>
      </c>
      <c r="D34" s="419">
        <v>0</v>
      </c>
      <c r="E34" s="306">
        <f t="shared" si="2"/>
        <v>0</v>
      </c>
      <c r="F34" s="419">
        <v>0</v>
      </c>
      <c r="G34" s="419">
        <v>0</v>
      </c>
      <c r="H34" s="419">
        <v>0</v>
      </c>
      <c r="I34" s="419">
        <v>0</v>
      </c>
      <c r="J34" s="419">
        <v>0</v>
      </c>
      <c r="K34" s="307">
        <f t="shared" si="0"/>
        <v>0</v>
      </c>
      <c r="L34" s="159">
        <v>4200</v>
      </c>
      <c r="M34" s="428">
        <v>0</v>
      </c>
      <c r="N34" s="430">
        <v>0</v>
      </c>
      <c r="O34" s="428">
        <v>0</v>
      </c>
      <c r="P34" s="430">
        <v>0</v>
      </c>
      <c r="Q34" s="428">
        <v>0</v>
      </c>
      <c r="R34" s="430">
        <v>0</v>
      </c>
      <c r="S34" s="428">
        <v>0</v>
      </c>
      <c r="T34" s="430">
        <v>0</v>
      </c>
      <c r="U34" s="428">
        <v>0</v>
      </c>
      <c r="V34" s="430">
        <v>0</v>
      </c>
      <c r="W34" s="428">
        <v>0</v>
      </c>
      <c r="X34" s="430">
        <v>0</v>
      </c>
      <c r="Y34" s="159">
        <v>4200</v>
      </c>
      <c r="Z34" s="430">
        <v>0</v>
      </c>
      <c r="AA34" s="430">
        <v>0</v>
      </c>
      <c r="AB34" s="430">
        <v>0</v>
      </c>
      <c r="AC34" s="430">
        <v>0</v>
      </c>
      <c r="AD34" s="430">
        <v>0</v>
      </c>
      <c r="AE34" s="430">
        <v>0</v>
      </c>
      <c r="AF34" s="430">
        <v>0</v>
      </c>
      <c r="AG34" s="430">
        <v>0</v>
      </c>
      <c r="AH34" s="430">
        <v>0</v>
      </c>
      <c r="AI34" s="430">
        <v>0</v>
      </c>
      <c r="AJ34" s="430">
        <v>0</v>
      </c>
    </row>
    <row r="35" spans="1:36" s="223" customFormat="1" ht="15">
      <c r="A35" s="279" t="s">
        <v>49</v>
      </c>
      <c r="B35" s="159">
        <v>9000</v>
      </c>
      <c r="C35" s="427">
        <f>C31+C27+C23+C19</f>
        <v>112</v>
      </c>
      <c r="D35" s="419">
        <f>D31+D27+D23+D19</f>
        <v>112</v>
      </c>
      <c r="E35" s="306">
        <f t="shared" si="2"/>
        <v>0</v>
      </c>
      <c r="F35" s="419">
        <v>0</v>
      </c>
      <c r="G35" s="419">
        <v>0</v>
      </c>
      <c r="H35" s="419">
        <v>0</v>
      </c>
      <c r="I35" s="419">
        <v>0</v>
      </c>
      <c r="J35" s="419">
        <v>0</v>
      </c>
      <c r="K35" s="307"/>
      <c r="L35" s="159">
        <v>9000</v>
      </c>
      <c r="M35" s="419">
        <f>M31+M27+M23+M19</f>
        <v>48</v>
      </c>
      <c r="N35" s="419">
        <f aca="true" t="shared" si="3" ref="N35:AJ35">N31+N27+N23+N19</f>
        <v>7055996.58</v>
      </c>
      <c r="O35" s="419">
        <f t="shared" si="3"/>
        <v>27</v>
      </c>
      <c r="P35" s="419">
        <f t="shared" si="3"/>
        <v>6283543.23</v>
      </c>
      <c r="Q35" s="419">
        <f t="shared" si="3"/>
        <v>7</v>
      </c>
      <c r="R35" s="419">
        <f t="shared" si="3"/>
        <v>502244.92</v>
      </c>
      <c r="S35" s="419">
        <f t="shared" si="3"/>
        <v>16</v>
      </c>
      <c r="T35" s="419">
        <f t="shared" si="3"/>
        <v>719676.74</v>
      </c>
      <c r="U35" s="419">
        <f t="shared" si="3"/>
        <v>8</v>
      </c>
      <c r="V35" s="419">
        <f t="shared" si="3"/>
        <v>277558</v>
      </c>
      <c r="W35" s="419">
        <f t="shared" si="3"/>
        <v>6</v>
      </c>
      <c r="X35" s="419">
        <f t="shared" si="3"/>
        <v>370563</v>
      </c>
      <c r="Y35" s="159">
        <v>9000</v>
      </c>
      <c r="Z35" s="419">
        <f t="shared" si="3"/>
        <v>0</v>
      </c>
      <c r="AA35" s="419">
        <f t="shared" si="3"/>
        <v>0</v>
      </c>
      <c r="AB35" s="419">
        <f t="shared" si="3"/>
        <v>0</v>
      </c>
      <c r="AC35" s="419">
        <f t="shared" si="3"/>
        <v>109340.36</v>
      </c>
      <c r="AD35" s="419">
        <f t="shared" si="3"/>
        <v>0</v>
      </c>
      <c r="AE35" s="419">
        <f t="shared" si="3"/>
        <v>95511</v>
      </c>
      <c r="AF35" s="419">
        <f t="shared" si="3"/>
        <v>0</v>
      </c>
      <c r="AG35" s="419">
        <f t="shared" si="3"/>
        <v>889469.88</v>
      </c>
      <c r="AH35" s="419">
        <f t="shared" si="3"/>
        <v>0</v>
      </c>
      <c r="AI35" s="419">
        <f t="shared" si="3"/>
        <v>0</v>
      </c>
      <c r="AJ35" s="419">
        <f t="shared" si="3"/>
        <v>2017167.6</v>
      </c>
    </row>
    <row r="36" spans="1:36" s="223" customFormat="1" ht="15.75">
      <c r="A36" s="272"/>
      <c r="B36" s="273"/>
      <c r="C36" s="274"/>
      <c r="D36" s="275"/>
      <c r="E36" s="276"/>
      <c r="F36" s="274"/>
      <c r="G36" s="274"/>
      <c r="H36" s="275"/>
      <c r="I36" s="275"/>
      <c r="J36" s="275"/>
      <c r="K36" s="115"/>
      <c r="L36" s="277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7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</row>
    <row r="37" spans="1:36" s="223" customFormat="1" ht="15.75">
      <c r="A37" s="272"/>
      <c r="B37" s="273"/>
      <c r="C37" s="274"/>
      <c r="D37" s="275"/>
      <c r="E37" s="276"/>
      <c r="F37" s="274"/>
      <c r="G37" s="274"/>
      <c r="H37" s="275"/>
      <c r="I37" s="275"/>
      <c r="J37" s="275"/>
      <c r="K37" s="115"/>
      <c r="L37" s="277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7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</row>
    <row r="38" spans="2:14" ht="45.75" customHeight="1">
      <c r="B38" s="811"/>
      <c r="C38" s="811"/>
      <c r="D38" s="811"/>
      <c r="E38" s="811"/>
      <c r="F38" s="811"/>
      <c r="G38" s="811"/>
      <c r="H38" s="811"/>
      <c r="I38" s="811"/>
      <c r="J38" s="811"/>
      <c r="K38" s="812"/>
      <c r="N38">
        <f>N35+P35+R35+T35+V35+X35</f>
        <v>15209582.47</v>
      </c>
    </row>
    <row r="39" spans="2:11" ht="15.75">
      <c r="B39" s="270"/>
      <c r="C39" s="257"/>
      <c r="D39" s="257"/>
      <c r="E39" s="257"/>
      <c r="F39" s="257"/>
      <c r="G39" s="257"/>
      <c r="H39" s="257"/>
      <c r="I39" s="257"/>
      <c r="J39" s="271"/>
      <c r="K39" s="257"/>
    </row>
    <row r="40" spans="2:11" ht="15.75">
      <c r="B40" s="684"/>
      <c r="C40" s="684"/>
      <c r="D40" s="684"/>
      <c r="E40" s="684"/>
      <c r="F40" s="684"/>
      <c r="G40" s="684"/>
      <c r="H40" s="684"/>
      <c r="I40" s="684"/>
      <c r="J40" s="684"/>
      <c r="K40" s="684"/>
    </row>
    <row r="41" spans="2:11" ht="15.75">
      <c r="B41" s="684"/>
      <c r="C41" s="684"/>
      <c r="D41" s="684"/>
      <c r="E41" s="684"/>
      <c r="F41" s="684"/>
      <c r="G41" s="684"/>
      <c r="H41" s="684"/>
      <c r="I41" s="684"/>
      <c r="J41" s="684"/>
      <c r="K41" s="684"/>
    </row>
    <row r="42" ht="18.75">
      <c r="B42" s="10"/>
    </row>
    <row r="5460" ht="15"/>
  </sheetData>
  <sheetProtection/>
  <mergeCells count="62">
    <mergeCell ref="B38:K38"/>
    <mergeCell ref="B40:K40"/>
    <mergeCell ref="B41:K41"/>
    <mergeCell ref="B1:K1"/>
    <mergeCell ref="B11:K11"/>
    <mergeCell ref="B13:B17"/>
    <mergeCell ref="C13:J13"/>
    <mergeCell ref="C14:C17"/>
    <mergeCell ref="D14:J14"/>
    <mergeCell ref="D15:D17"/>
    <mergeCell ref="E15:G15"/>
    <mergeCell ref="H15:J15"/>
    <mergeCell ref="D2:F2"/>
    <mergeCell ref="C3:D3"/>
    <mergeCell ref="B6:D6"/>
    <mergeCell ref="F4:H6"/>
    <mergeCell ref="E16:E17"/>
    <mergeCell ref="F16:G16"/>
    <mergeCell ref="H16:H17"/>
    <mergeCell ref="L13:L17"/>
    <mergeCell ref="B7:E7"/>
    <mergeCell ref="B8:E8"/>
    <mergeCell ref="B9:E9"/>
    <mergeCell ref="F7:H7"/>
    <mergeCell ref="F8:H8"/>
    <mergeCell ref="I16:J16"/>
    <mergeCell ref="W14:X15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A13:A17"/>
    <mergeCell ref="M13:X13"/>
    <mergeCell ref="M14:N15"/>
    <mergeCell ref="O14:P15"/>
    <mergeCell ref="Q14:R15"/>
    <mergeCell ref="S14:T15"/>
    <mergeCell ref="U14:V15"/>
    <mergeCell ref="Z13:AJ14"/>
    <mergeCell ref="Z15:Z17"/>
    <mergeCell ref="AA15:AA17"/>
    <mergeCell ref="AB15:AB17"/>
    <mergeCell ref="AC15:AC17"/>
    <mergeCell ref="AD15:AD17"/>
    <mergeCell ref="X7:X8"/>
    <mergeCell ref="Y7:Y8"/>
    <mergeCell ref="Z7:AJ7"/>
    <mergeCell ref="Y13:Y17"/>
    <mergeCell ref="AE15:AE17"/>
    <mergeCell ref="AF15:AF17"/>
    <mergeCell ref="AG15:AG17"/>
    <mergeCell ref="AH15:AH17"/>
    <mergeCell ref="AI15:AI17"/>
    <mergeCell ref="AJ15:AJ17"/>
  </mergeCells>
  <conditionalFormatting sqref="K19:K35">
    <cfRule type="cellIs" priority="20" dxfId="0" operator="notEqual">
      <formula>0</formula>
    </cfRule>
  </conditionalFormatting>
  <hyperlinks>
    <hyperlink ref="I8" r:id="rId1" display="consultantplus://offline/ref=0754FD42A752A97D8BB077741EEBF91205B7045C55350BDF5EAC7568E3EB4FC7AB862E5B97F0A4FD80E758EE58a5hDH"/>
    <hyperlink ref="M13" location="P5460" display="P5460"/>
  </hyperlink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96" r:id="rId2"/>
  <headerFooter>
    <oddHeader>&amp;R&amp;P</oddHeader>
  </headerFooter>
  <rowBreaks count="1" manualBreakCount="1">
    <brk id="22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0">
      <selection activeCell="J19" sqref="J19"/>
    </sheetView>
  </sheetViews>
  <sheetFormatPr defaultColWidth="9.140625" defaultRowHeight="15"/>
  <cols>
    <col min="1" max="1" width="25.8515625" style="0" customWidth="1"/>
    <col min="2" max="2" width="6.421875" style="0" customWidth="1"/>
    <col min="3" max="3" width="13.8515625" style="0" customWidth="1"/>
    <col min="4" max="4" width="13.7109375" style="0" customWidth="1"/>
    <col min="5" max="5" width="12.00390625" style="0" customWidth="1"/>
    <col min="6" max="6" width="11.00390625" style="0" customWidth="1"/>
    <col min="7" max="7" width="11.8515625" style="0" customWidth="1"/>
    <col min="8" max="8" width="12.00390625" style="0" customWidth="1"/>
    <col min="9" max="9" width="11.00390625" style="0" customWidth="1"/>
    <col min="10" max="10" width="11.28125" style="0" customWidth="1"/>
    <col min="11" max="11" width="8.7109375" style="0" customWidth="1"/>
    <col min="12" max="12" width="4.00390625" style="0" customWidth="1"/>
    <col min="13" max="13" width="22.28125" style="0" customWidth="1"/>
  </cols>
  <sheetData>
    <row r="1" spans="1:11" ht="15.75" customHeight="1">
      <c r="A1" s="626" t="s">
        <v>443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1" ht="15.75" customHeight="1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</row>
    <row r="3" spans="1:11" ht="15">
      <c r="A3" s="765" t="s">
        <v>30</v>
      </c>
      <c r="B3" s="766" t="s">
        <v>37</v>
      </c>
      <c r="C3" s="765" t="s">
        <v>220</v>
      </c>
      <c r="D3" s="765" t="s">
        <v>221</v>
      </c>
      <c r="E3" s="765"/>
      <c r="F3" s="765"/>
      <c r="G3" s="765"/>
      <c r="H3" s="765"/>
      <c r="I3" s="765"/>
      <c r="J3" s="765"/>
      <c r="K3" s="765"/>
    </row>
    <row r="4" spans="1:11" ht="15">
      <c r="A4" s="765"/>
      <c r="B4" s="766"/>
      <c r="C4" s="765"/>
      <c r="D4" s="765" t="s">
        <v>69</v>
      </c>
      <c r="E4" s="765"/>
      <c r="F4" s="765"/>
      <c r="G4" s="765"/>
      <c r="H4" s="765"/>
      <c r="I4" s="765"/>
      <c r="J4" s="765"/>
      <c r="K4" s="765"/>
    </row>
    <row r="5" spans="1:11" ht="15">
      <c r="A5" s="765"/>
      <c r="B5" s="766"/>
      <c r="C5" s="765"/>
      <c r="D5" s="741" t="s">
        <v>222</v>
      </c>
      <c r="E5" s="741"/>
      <c r="F5" s="741"/>
      <c r="G5" s="741"/>
      <c r="H5" s="741" t="s">
        <v>223</v>
      </c>
      <c r="I5" s="741" t="s">
        <v>224</v>
      </c>
      <c r="J5" s="741" t="s">
        <v>444</v>
      </c>
      <c r="K5" s="741" t="s">
        <v>226</v>
      </c>
    </row>
    <row r="6" spans="1:11" ht="81" customHeight="1">
      <c r="A6" s="765"/>
      <c r="B6" s="766"/>
      <c r="C6" s="765"/>
      <c r="D6" s="79" t="s">
        <v>445</v>
      </c>
      <c r="E6" s="79" t="s">
        <v>227</v>
      </c>
      <c r="F6" s="79" t="s">
        <v>228</v>
      </c>
      <c r="G6" s="79" t="s">
        <v>229</v>
      </c>
      <c r="H6" s="741"/>
      <c r="I6" s="741"/>
      <c r="J6" s="741"/>
      <c r="K6" s="741"/>
    </row>
    <row r="7" spans="1:11" s="212" customFormat="1" ht="12">
      <c r="A7" s="216">
        <v>1</v>
      </c>
      <c r="B7" s="216">
        <v>2</v>
      </c>
      <c r="C7" s="216">
        <v>3</v>
      </c>
      <c r="D7" s="216">
        <v>4</v>
      </c>
      <c r="E7" s="216">
        <v>5</v>
      </c>
      <c r="F7" s="216">
        <v>6</v>
      </c>
      <c r="G7" s="216">
        <v>7</v>
      </c>
      <c r="H7" s="216">
        <v>8</v>
      </c>
      <c r="I7" s="216">
        <v>9</v>
      </c>
      <c r="J7" s="216">
        <v>10</v>
      </c>
      <c r="K7" s="216">
        <v>11</v>
      </c>
    </row>
    <row r="8" spans="1:11" ht="48" customHeight="1">
      <c r="A8" s="308" t="s">
        <v>350</v>
      </c>
      <c r="B8" s="305">
        <v>1000</v>
      </c>
      <c r="C8" s="433">
        <f>SUM(D8:K8)</f>
        <v>390450</v>
      </c>
      <c r="D8" s="433">
        <v>0</v>
      </c>
      <c r="E8" s="433">
        <v>0</v>
      </c>
      <c r="F8" s="433">
        <v>0</v>
      </c>
      <c r="G8" s="433">
        <v>0</v>
      </c>
      <c r="H8" s="433">
        <v>0</v>
      </c>
      <c r="I8" s="433">
        <v>0</v>
      </c>
      <c r="J8" s="433">
        <f>J9</f>
        <v>390450</v>
      </c>
      <c r="K8" s="433">
        <v>0</v>
      </c>
    </row>
    <row r="9" spans="1:11" ht="24.75">
      <c r="A9" s="309" t="s">
        <v>353</v>
      </c>
      <c r="B9" s="305">
        <v>1100</v>
      </c>
      <c r="C9" s="433">
        <f aca="true" t="shared" si="0" ref="C9:C24">SUM(D9:K9)</f>
        <v>390450</v>
      </c>
      <c r="D9" s="432">
        <v>0</v>
      </c>
      <c r="E9" s="432">
        <v>0</v>
      </c>
      <c r="F9" s="432">
        <v>0</v>
      </c>
      <c r="G9" s="432">
        <v>0</v>
      </c>
      <c r="H9" s="432">
        <v>0</v>
      </c>
      <c r="I9" s="432">
        <v>0</v>
      </c>
      <c r="J9" s="432">
        <f>J10</f>
        <v>390450</v>
      </c>
      <c r="K9" s="432">
        <v>0</v>
      </c>
    </row>
    <row r="10" spans="1:11" ht="63" customHeight="1">
      <c r="A10" s="281" t="s">
        <v>355</v>
      </c>
      <c r="B10" s="305">
        <v>1110</v>
      </c>
      <c r="C10" s="433">
        <f t="shared" si="0"/>
        <v>390450</v>
      </c>
      <c r="D10" s="432">
        <v>0</v>
      </c>
      <c r="E10" s="432">
        <v>0</v>
      </c>
      <c r="F10" s="432">
        <v>0</v>
      </c>
      <c r="G10" s="432">
        <v>0</v>
      </c>
      <c r="H10" s="432">
        <v>0</v>
      </c>
      <c r="I10" s="432">
        <v>0</v>
      </c>
      <c r="J10" s="432">
        <v>390450</v>
      </c>
      <c r="K10" s="432">
        <v>0</v>
      </c>
    </row>
    <row r="11" spans="1:11" ht="15">
      <c r="A11" s="309" t="s">
        <v>198</v>
      </c>
      <c r="B11" s="305">
        <v>1200</v>
      </c>
      <c r="C11" s="433">
        <f t="shared" si="0"/>
        <v>0</v>
      </c>
      <c r="D11" s="432">
        <v>0</v>
      </c>
      <c r="E11" s="432">
        <v>0</v>
      </c>
      <c r="F11" s="432">
        <v>0</v>
      </c>
      <c r="G11" s="432">
        <v>0</v>
      </c>
      <c r="H11" s="432">
        <v>0</v>
      </c>
      <c r="I11" s="432">
        <v>0</v>
      </c>
      <c r="J11" s="432">
        <v>0</v>
      </c>
      <c r="K11" s="432">
        <v>0</v>
      </c>
    </row>
    <row r="12" spans="1:11" ht="21" customHeight="1">
      <c r="A12" s="308" t="s">
        <v>199</v>
      </c>
      <c r="B12" s="305">
        <v>2000</v>
      </c>
      <c r="C12" s="433">
        <f t="shared" si="0"/>
        <v>6566842</v>
      </c>
      <c r="D12" s="433">
        <v>0</v>
      </c>
      <c r="E12" s="433">
        <f>20000+56242+26800+24170+40000</f>
        <v>167212</v>
      </c>
      <c r="F12" s="433">
        <v>0</v>
      </c>
      <c r="G12" s="433">
        <v>0</v>
      </c>
      <c r="H12" s="433">
        <v>0</v>
      </c>
      <c r="I12" s="433">
        <v>0</v>
      </c>
      <c r="J12" s="433">
        <f>J13</f>
        <v>6399630</v>
      </c>
      <c r="K12" s="433">
        <v>0</v>
      </c>
    </row>
    <row r="13" spans="1:11" ht="24.75">
      <c r="A13" s="309" t="s">
        <v>353</v>
      </c>
      <c r="B13" s="305">
        <v>2100</v>
      </c>
      <c r="C13" s="433">
        <f t="shared" si="0"/>
        <v>6566842</v>
      </c>
      <c r="D13" s="432">
        <v>0</v>
      </c>
      <c r="E13" s="432">
        <f>E12</f>
        <v>167212</v>
      </c>
      <c r="F13" s="432">
        <v>0</v>
      </c>
      <c r="G13" s="432">
        <v>0</v>
      </c>
      <c r="H13" s="432">
        <v>0</v>
      </c>
      <c r="I13" s="432">
        <v>0</v>
      </c>
      <c r="J13" s="432">
        <f>J14</f>
        <v>6399630</v>
      </c>
      <c r="K13" s="432">
        <v>0</v>
      </c>
    </row>
    <row r="14" spans="1:11" ht="57" customHeight="1">
      <c r="A14" s="281" t="s">
        <v>355</v>
      </c>
      <c r="B14" s="305">
        <v>2110</v>
      </c>
      <c r="C14" s="433">
        <f t="shared" si="0"/>
        <v>6566842</v>
      </c>
      <c r="D14" s="432">
        <v>0</v>
      </c>
      <c r="E14" s="432">
        <f>E13</f>
        <v>167212</v>
      </c>
      <c r="F14" s="432">
        <v>0</v>
      </c>
      <c r="G14" s="432">
        <v>0</v>
      </c>
      <c r="H14" s="432">
        <v>0</v>
      </c>
      <c r="I14" s="432">
        <v>0</v>
      </c>
      <c r="J14" s="432">
        <v>6399630</v>
      </c>
      <c r="K14" s="432">
        <v>0</v>
      </c>
    </row>
    <row r="15" spans="1:11" ht="15">
      <c r="A15" s="309" t="s">
        <v>198</v>
      </c>
      <c r="B15" s="305">
        <v>2200</v>
      </c>
      <c r="C15" s="433">
        <f t="shared" si="0"/>
        <v>0</v>
      </c>
      <c r="D15" s="432">
        <v>0</v>
      </c>
      <c r="E15" s="432">
        <v>0</v>
      </c>
      <c r="F15" s="432">
        <v>0</v>
      </c>
      <c r="G15" s="432">
        <v>0</v>
      </c>
      <c r="H15" s="432">
        <v>0</v>
      </c>
      <c r="I15" s="432">
        <v>0</v>
      </c>
      <c r="J15" s="432">
        <v>0</v>
      </c>
      <c r="K15" s="432">
        <v>0</v>
      </c>
    </row>
    <row r="16" spans="1:11" s="285" customFormat="1" ht="30" customHeight="1">
      <c r="A16" s="308" t="s">
        <v>230</v>
      </c>
      <c r="B16" s="210">
        <v>3000</v>
      </c>
      <c r="C16" s="433">
        <f t="shared" si="0"/>
        <v>1743543</v>
      </c>
      <c r="D16" s="433">
        <v>0</v>
      </c>
      <c r="E16" s="433">
        <v>0</v>
      </c>
      <c r="F16" s="433">
        <v>0</v>
      </c>
      <c r="G16" s="433">
        <v>0</v>
      </c>
      <c r="H16" s="433">
        <v>0</v>
      </c>
      <c r="I16" s="433">
        <v>0</v>
      </c>
      <c r="J16" s="433">
        <f>J17</f>
        <v>1743543</v>
      </c>
      <c r="K16" s="433">
        <v>0</v>
      </c>
    </row>
    <row r="17" spans="1:11" ht="24.75">
      <c r="A17" s="309" t="s">
        <v>353</v>
      </c>
      <c r="B17" s="305">
        <v>3100</v>
      </c>
      <c r="C17" s="433">
        <f t="shared" si="0"/>
        <v>1743543</v>
      </c>
      <c r="D17" s="432">
        <v>0</v>
      </c>
      <c r="E17" s="432">
        <v>0</v>
      </c>
      <c r="F17" s="432">
        <v>0</v>
      </c>
      <c r="G17" s="432">
        <v>0</v>
      </c>
      <c r="H17" s="432">
        <v>0</v>
      </c>
      <c r="I17" s="432">
        <v>0</v>
      </c>
      <c r="J17" s="432">
        <f>J18</f>
        <v>1743543</v>
      </c>
      <c r="K17" s="432">
        <v>0</v>
      </c>
    </row>
    <row r="18" spans="1:11" ht="60" customHeight="1">
      <c r="A18" s="281" t="s">
        <v>355</v>
      </c>
      <c r="B18" s="305">
        <v>3110</v>
      </c>
      <c r="C18" s="433">
        <f t="shared" si="0"/>
        <v>1743543</v>
      </c>
      <c r="D18" s="432">
        <v>0</v>
      </c>
      <c r="E18" s="432">
        <v>0</v>
      </c>
      <c r="F18" s="432">
        <v>0</v>
      </c>
      <c r="G18" s="432">
        <v>0</v>
      </c>
      <c r="H18" s="432">
        <v>0</v>
      </c>
      <c r="I18" s="432">
        <v>0</v>
      </c>
      <c r="J18" s="432">
        <f>1849957-106414</f>
        <v>1743543</v>
      </c>
      <c r="K18" s="432">
        <v>0</v>
      </c>
    </row>
    <row r="19" spans="1:11" ht="15">
      <c r="A19" s="309" t="s">
        <v>198</v>
      </c>
      <c r="B19" s="305">
        <v>3200</v>
      </c>
      <c r="C19" s="433">
        <f t="shared" si="0"/>
        <v>0</v>
      </c>
      <c r="D19" s="432">
        <v>0</v>
      </c>
      <c r="E19" s="432">
        <v>0</v>
      </c>
      <c r="F19" s="432">
        <v>0</v>
      </c>
      <c r="G19" s="432">
        <v>0</v>
      </c>
      <c r="H19" s="432">
        <v>0</v>
      </c>
      <c r="I19" s="432">
        <v>0</v>
      </c>
      <c r="J19" s="432">
        <v>0</v>
      </c>
      <c r="K19" s="432">
        <v>0</v>
      </c>
    </row>
    <row r="20" spans="1:11" s="285" customFormat="1" ht="15">
      <c r="A20" s="308" t="s">
        <v>219</v>
      </c>
      <c r="B20" s="210">
        <v>4000</v>
      </c>
      <c r="C20" s="433">
        <f t="shared" si="0"/>
        <v>1956098.11</v>
      </c>
      <c r="D20" s="433">
        <f>D21</f>
        <v>16000</v>
      </c>
      <c r="E20" s="433">
        <f>E21</f>
        <v>1549648.11</v>
      </c>
      <c r="F20" s="433">
        <v>0</v>
      </c>
      <c r="G20" s="433">
        <v>0</v>
      </c>
      <c r="H20" s="433">
        <v>0</v>
      </c>
      <c r="I20" s="433">
        <v>0</v>
      </c>
      <c r="J20" s="433">
        <f>J21</f>
        <v>390450</v>
      </c>
      <c r="K20" s="433">
        <v>0</v>
      </c>
    </row>
    <row r="21" spans="1:11" ht="24.75">
      <c r="A21" s="309" t="s">
        <v>353</v>
      </c>
      <c r="B21" s="305">
        <v>4100</v>
      </c>
      <c r="C21" s="433">
        <f t="shared" si="0"/>
        <v>1956098.11</v>
      </c>
      <c r="D21" s="432">
        <f>D22</f>
        <v>16000</v>
      </c>
      <c r="E21" s="432">
        <f>E22</f>
        <v>1549648.11</v>
      </c>
      <c r="F21" s="432">
        <v>0</v>
      </c>
      <c r="G21" s="432">
        <v>0</v>
      </c>
      <c r="H21" s="432">
        <v>0</v>
      </c>
      <c r="I21" s="432">
        <v>0</v>
      </c>
      <c r="J21" s="432">
        <f>J22</f>
        <v>390450</v>
      </c>
      <c r="K21" s="432">
        <v>0</v>
      </c>
    </row>
    <row r="22" spans="1:11" ht="63" customHeight="1">
      <c r="A22" s="281" t="s">
        <v>355</v>
      </c>
      <c r="B22" s="305">
        <v>4110</v>
      </c>
      <c r="C22" s="433">
        <f t="shared" si="0"/>
        <v>1956098.11</v>
      </c>
      <c r="D22" s="432">
        <v>16000</v>
      </c>
      <c r="E22" s="432">
        <v>1549648.11</v>
      </c>
      <c r="F22" s="432">
        <v>0</v>
      </c>
      <c r="G22" s="432">
        <v>0</v>
      </c>
      <c r="H22" s="432">
        <v>0</v>
      </c>
      <c r="I22" s="432">
        <v>0</v>
      </c>
      <c r="J22" s="432">
        <v>390450</v>
      </c>
      <c r="K22" s="432">
        <v>0</v>
      </c>
    </row>
    <row r="23" spans="1:11" ht="15">
      <c r="A23" s="309" t="s">
        <v>198</v>
      </c>
      <c r="B23" s="305">
        <v>4200</v>
      </c>
      <c r="C23" s="433">
        <f t="shared" si="0"/>
        <v>0</v>
      </c>
      <c r="D23" s="432">
        <v>0</v>
      </c>
      <c r="E23" s="432">
        <v>0</v>
      </c>
      <c r="F23" s="432">
        <v>0</v>
      </c>
      <c r="G23" s="432">
        <v>0</v>
      </c>
      <c r="H23" s="432">
        <v>0</v>
      </c>
      <c r="I23" s="432">
        <v>0</v>
      </c>
      <c r="J23" s="432">
        <v>0</v>
      </c>
      <c r="K23" s="432">
        <v>0</v>
      </c>
    </row>
    <row r="24" spans="1:11" ht="15">
      <c r="A24" s="310" t="s">
        <v>49</v>
      </c>
      <c r="B24" s="311">
        <v>9000</v>
      </c>
      <c r="C24" s="433">
        <f t="shared" si="0"/>
        <v>8522940.11</v>
      </c>
      <c r="D24" s="434">
        <f aca="true" t="shared" si="1" ref="D24:K24">D12+D20</f>
        <v>16000</v>
      </c>
      <c r="E24" s="434">
        <f t="shared" si="1"/>
        <v>1716860.11</v>
      </c>
      <c r="F24" s="434">
        <f t="shared" si="1"/>
        <v>0</v>
      </c>
      <c r="G24" s="434">
        <f t="shared" si="1"/>
        <v>0</v>
      </c>
      <c r="H24" s="434">
        <f t="shared" si="1"/>
        <v>0</v>
      </c>
      <c r="I24" s="434">
        <f t="shared" si="1"/>
        <v>0</v>
      </c>
      <c r="J24" s="434">
        <f t="shared" si="1"/>
        <v>6790080</v>
      </c>
      <c r="K24" s="434">
        <f t="shared" si="1"/>
        <v>0</v>
      </c>
    </row>
    <row r="25" ht="18.75">
      <c r="A25" s="10"/>
    </row>
    <row r="26" spans="1:11" ht="34.5" customHeight="1">
      <c r="A26" s="694" t="s">
        <v>390</v>
      </c>
      <c r="B26" s="694"/>
      <c r="C26" s="14"/>
      <c r="D26" s="14"/>
      <c r="E26" s="755" t="str">
        <f>титул!C41</f>
        <v>Директор</v>
      </c>
      <c r="F26" s="755"/>
      <c r="G26" s="817"/>
      <c r="H26" s="817"/>
      <c r="I26" s="755" t="str">
        <f>титул!E41</f>
        <v>В.В. Запеченко</v>
      </c>
      <c r="J26" s="755"/>
      <c r="K26" s="16"/>
    </row>
    <row r="27" spans="1:11" ht="27" customHeight="1">
      <c r="A27" s="32"/>
      <c r="B27" s="32"/>
      <c r="C27" s="32"/>
      <c r="D27" s="32"/>
      <c r="E27" s="537" t="s">
        <v>17</v>
      </c>
      <c r="F27" s="537"/>
      <c r="G27" s="537" t="s">
        <v>18</v>
      </c>
      <c r="H27" s="537"/>
      <c r="I27" s="537" t="s">
        <v>19</v>
      </c>
      <c r="J27" s="537"/>
      <c r="K27" s="24"/>
    </row>
    <row r="28" spans="1:11" ht="15.75">
      <c r="A28" s="255" t="s">
        <v>20</v>
      </c>
      <c r="B28" s="31"/>
      <c r="C28" s="31"/>
      <c r="D28" s="31"/>
      <c r="E28" s="815" t="s">
        <v>511</v>
      </c>
      <c r="F28" s="815"/>
      <c r="G28" s="815" t="s">
        <v>512</v>
      </c>
      <c r="H28" s="815"/>
      <c r="I28" s="815" t="s">
        <v>513</v>
      </c>
      <c r="J28" s="815"/>
      <c r="K28" s="16"/>
    </row>
    <row r="29" spans="1:11" ht="18.75" customHeight="1">
      <c r="A29" s="751"/>
      <c r="B29" s="751"/>
      <c r="C29" s="751"/>
      <c r="D29" s="751"/>
      <c r="E29" s="537" t="s">
        <v>17</v>
      </c>
      <c r="F29" s="537"/>
      <c r="G29" s="537" t="s">
        <v>21</v>
      </c>
      <c r="H29" s="537"/>
      <c r="I29" s="537" t="s">
        <v>22</v>
      </c>
      <c r="J29" s="537"/>
      <c r="K29" s="24"/>
    </row>
    <row r="30" spans="1:11" ht="18.75" customHeight="1">
      <c r="A30" s="794" t="s">
        <v>514</v>
      </c>
      <c r="B30" s="794"/>
      <c r="C30" s="7"/>
      <c r="D30" s="7"/>
      <c r="E30" s="7"/>
      <c r="F30" s="7"/>
      <c r="G30" s="7"/>
      <c r="H30" s="7"/>
      <c r="I30" s="6"/>
      <c r="J30" s="14"/>
      <c r="K30" s="14"/>
    </row>
    <row r="31" spans="1:11" s="37" customFormat="1" ht="18.75" customHeight="1">
      <c r="A31" s="29"/>
      <c r="B31" s="29"/>
      <c r="C31" s="34"/>
      <c r="D31" s="34"/>
      <c r="E31" s="34"/>
      <c r="F31" s="34"/>
      <c r="G31" s="34"/>
      <c r="H31" s="34"/>
      <c r="I31" s="30"/>
      <c r="J31" s="14"/>
      <c r="K31" s="14"/>
    </row>
    <row r="32" spans="1:11" s="195" customFormat="1" ht="11.25">
      <c r="A32" s="687" t="s">
        <v>356</v>
      </c>
      <c r="B32" s="816"/>
      <c r="C32" s="816"/>
      <c r="D32" s="816"/>
      <c r="E32" s="816"/>
      <c r="F32" s="816"/>
      <c r="G32" s="816"/>
      <c r="H32" s="816"/>
      <c r="I32" s="816"/>
      <c r="J32" s="816"/>
      <c r="K32" s="816"/>
    </row>
    <row r="33" spans="1:11" s="37" customFormat="1" ht="18.75" customHeight="1">
      <c r="A33" s="29"/>
      <c r="B33" s="29"/>
      <c r="C33" s="34"/>
      <c r="D33" s="34"/>
      <c r="E33" s="34"/>
      <c r="F33" s="34"/>
      <c r="G33" s="34"/>
      <c r="H33" s="34"/>
      <c r="I33" s="30"/>
      <c r="J33" s="14"/>
      <c r="K33" s="14"/>
    </row>
    <row r="34" spans="1:14" ht="18.75" customHeight="1">
      <c r="A34" s="775"/>
      <c r="B34" s="775"/>
      <c r="C34" s="775"/>
      <c r="D34" s="775"/>
      <c r="E34" s="775"/>
      <c r="F34" s="775"/>
      <c r="G34" s="775"/>
      <c r="H34" s="775"/>
      <c r="I34" s="775"/>
      <c r="J34" s="775"/>
      <c r="K34" s="775"/>
      <c r="L34" s="257"/>
      <c r="M34" s="257"/>
      <c r="N34" s="257"/>
    </row>
    <row r="35" spans="1:14" ht="21" customHeight="1">
      <c r="A35" s="776"/>
      <c r="B35" s="776"/>
      <c r="C35" s="776"/>
      <c r="D35" s="776"/>
      <c r="E35" s="776"/>
      <c r="F35" s="776"/>
      <c r="G35" s="776"/>
      <c r="H35" s="776"/>
      <c r="I35" s="776"/>
      <c r="J35" s="776"/>
      <c r="K35" s="776"/>
      <c r="L35" s="257"/>
      <c r="M35" s="257"/>
      <c r="N35" s="257"/>
    </row>
    <row r="36" spans="1:14" ht="23.25" customHeight="1">
      <c r="A36" s="776"/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257"/>
      <c r="M36" s="257"/>
      <c r="N36" s="257"/>
    </row>
    <row r="37" spans="1:14" ht="15.75">
      <c r="A37" s="820"/>
      <c r="B37" s="820"/>
      <c r="C37" s="820"/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</row>
    <row r="38" spans="1:11" ht="18.75">
      <c r="A38" s="819"/>
      <c r="B38" s="819"/>
      <c r="C38" s="819"/>
      <c r="D38" s="819"/>
      <c r="E38" s="819"/>
      <c r="F38" s="819"/>
      <c r="G38" s="819"/>
      <c r="H38" s="819"/>
      <c r="I38" s="819"/>
      <c r="J38" s="819"/>
      <c r="K38" s="819"/>
    </row>
    <row r="39" spans="1:11" ht="18.75">
      <c r="A39" s="819"/>
      <c r="B39" s="819"/>
      <c r="C39" s="819"/>
      <c r="D39" s="819"/>
      <c r="E39" s="819"/>
      <c r="F39" s="819"/>
      <c r="G39" s="819"/>
      <c r="H39" s="819"/>
      <c r="I39" s="819"/>
      <c r="J39" s="819"/>
      <c r="K39" s="819"/>
    </row>
    <row r="40" spans="1:11" ht="18.75">
      <c r="A40" s="819"/>
      <c r="B40" s="819"/>
      <c r="C40" s="819"/>
      <c r="D40" s="819"/>
      <c r="E40" s="819"/>
      <c r="F40" s="819"/>
      <c r="G40" s="819"/>
      <c r="H40" s="819"/>
      <c r="I40" s="819"/>
      <c r="J40" s="819"/>
      <c r="K40" s="819"/>
    </row>
    <row r="41" spans="1:11" ht="18.75">
      <c r="A41" s="819"/>
      <c r="B41" s="819"/>
      <c r="C41" s="819"/>
      <c r="D41" s="819"/>
      <c r="E41" s="819"/>
      <c r="F41" s="819"/>
      <c r="G41" s="819"/>
      <c r="H41" s="819"/>
      <c r="I41" s="819"/>
      <c r="J41" s="819"/>
      <c r="K41" s="819"/>
    </row>
    <row r="42" spans="1:11" ht="18.75">
      <c r="A42" s="819"/>
      <c r="B42" s="819"/>
      <c r="C42" s="819"/>
      <c r="D42" s="819"/>
      <c r="E42" s="819"/>
      <c r="F42" s="819"/>
      <c r="G42" s="819"/>
      <c r="H42" s="819"/>
      <c r="I42" s="819"/>
      <c r="J42" s="819"/>
      <c r="K42" s="819"/>
    </row>
    <row r="43" spans="1:11" ht="18.75">
      <c r="A43" s="819"/>
      <c r="B43" s="819"/>
      <c r="C43" s="819"/>
      <c r="D43" s="819"/>
      <c r="E43" s="819"/>
      <c r="F43" s="819"/>
      <c r="G43" s="819"/>
      <c r="H43" s="819"/>
      <c r="I43" s="819"/>
      <c r="J43" s="819"/>
      <c r="K43" s="819"/>
    </row>
    <row r="44" spans="1:11" ht="18.75">
      <c r="A44" s="819"/>
      <c r="B44" s="819"/>
      <c r="C44" s="819"/>
      <c r="D44" s="819"/>
      <c r="E44" s="819"/>
      <c r="F44" s="819"/>
      <c r="G44" s="819"/>
      <c r="H44" s="819"/>
      <c r="I44" s="819"/>
      <c r="J44" s="819"/>
      <c r="K44" s="819"/>
    </row>
    <row r="45" spans="1:11" ht="18.75">
      <c r="A45" s="819"/>
      <c r="B45" s="819"/>
      <c r="C45" s="819"/>
      <c r="D45" s="819"/>
      <c r="E45" s="819"/>
      <c r="F45" s="819"/>
      <c r="G45" s="819"/>
      <c r="H45" s="819"/>
      <c r="I45" s="819"/>
      <c r="J45" s="819"/>
      <c r="K45" s="819"/>
    </row>
    <row r="46" spans="1:11" ht="18.75">
      <c r="A46" s="819"/>
      <c r="B46" s="819"/>
      <c r="C46" s="819"/>
      <c r="D46" s="819"/>
      <c r="E46" s="819"/>
      <c r="F46" s="819"/>
      <c r="G46" s="819"/>
      <c r="H46" s="819"/>
      <c r="I46" s="819"/>
      <c r="J46" s="819"/>
      <c r="K46" s="819"/>
    </row>
    <row r="47" spans="1:11" ht="18.75">
      <c r="A47" s="819"/>
      <c r="B47" s="819"/>
      <c r="C47" s="819"/>
      <c r="D47" s="819"/>
      <c r="E47" s="819"/>
      <c r="F47" s="819"/>
      <c r="G47" s="819"/>
      <c r="H47" s="819"/>
      <c r="I47" s="819"/>
      <c r="J47" s="819"/>
      <c r="K47" s="819"/>
    </row>
    <row r="48" spans="1:11" ht="18.75">
      <c r="A48" s="819"/>
      <c r="B48" s="819"/>
      <c r="C48" s="819"/>
      <c r="D48" s="819"/>
      <c r="E48" s="819"/>
      <c r="F48" s="819"/>
      <c r="G48" s="819"/>
      <c r="H48" s="819"/>
      <c r="I48" s="819"/>
      <c r="J48" s="819"/>
      <c r="K48" s="819"/>
    </row>
  </sheetData>
  <sheetProtection/>
  <mergeCells count="43">
    <mergeCell ref="A41:K41"/>
    <mergeCell ref="A42:K42"/>
    <mergeCell ref="A43:K43"/>
    <mergeCell ref="A44:K44"/>
    <mergeCell ref="A35:K35"/>
    <mergeCell ref="A38:K38"/>
    <mergeCell ref="A39:K39"/>
    <mergeCell ref="J5:J6"/>
    <mergeCell ref="K5:K6"/>
    <mergeCell ref="A45:K45"/>
    <mergeCell ref="A46:K46"/>
    <mergeCell ref="A47:K47"/>
    <mergeCell ref="A48:K48"/>
    <mergeCell ref="A34:K34"/>
    <mergeCell ref="A37:N37"/>
    <mergeCell ref="A36:K36"/>
    <mergeCell ref="A40:K40"/>
    <mergeCell ref="A1:K1"/>
    <mergeCell ref="A2:K2"/>
    <mergeCell ref="A3:A6"/>
    <mergeCell ref="B3:B6"/>
    <mergeCell ref="C3:C6"/>
    <mergeCell ref="D3:K3"/>
    <mergeCell ref="D4:K4"/>
    <mergeCell ref="D5:G5"/>
    <mergeCell ref="H5:H6"/>
    <mergeCell ref="I5:I6"/>
    <mergeCell ref="I27:J27"/>
    <mergeCell ref="I28:J28"/>
    <mergeCell ref="I29:J29"/>
    <mergeCell ref="A32:K32"/>
    <mergeCell ref="I26:J26"/>
    <mergeCell ref="E26:F26"/>
    <mergeCell ref="G26:H26"/>
    <mergeCell ref="G27:H27"/>
    <mergeCell ref="A26:B26"/>
    <mergeCell ref="E27:F27"/>
    <mergeCell ref="A29:D29"/>
    <mergeCell ref="E29:F29"/>
    <mergeCell ref="A30:B30"/>
    <mergeCell ref="E28:F28"/>
    <mergeCell ref="G28:H28"/>
    <mergeCell ref="G29:H29"/>
  </mergeCells>
  <printOptions horizontalCentered="1"/>
  <pageMargins left="0.3937007874015748" right="0.3937007874015748" top="0.7874015748031497" bottom="0.5905511811023623" header="0.5118110236220472" footer="0.31496062992125984"/>
  <pageSetup fitToHeight="0" horizontalDpi="600" verticalDpi="600" orientation="landscape" paperSize="9" r:id="rId1"/>
  <headerFooter>
    <oddHeader>&amp;R&amp;P</oddHeader>
  </headerFooter>
  <rowBreaks count="1" manualBreakCount="1">
    <brk id="15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80" zoomScaleNormal="70" zoomScaleSheetLayoutView="80" zoomScalePageLayoutView="85" workbookViewId="0" topLeftCell="A1">
      <selection activeCell="A23" sqref="A23"/>
    </sheetView>
  </sheetViews>
  <sheetFormatPr defaultColWidth="9.140625" defaultRowHeight="15"/>
  <cols>
    <col min="1" max="1" width="36.28125" style="0" customWidth="1"/>
    <col min="2" max="2" width="7.28125" style="0" customWidth="1"/>
    <col min="3" max="3" width="11.00390625" style="0" customWidth="1"/>
    <col min="4" max="4" width="8.421875" style="0" customWidth="1"/>
    <col min="5" max="5" width="11.00390625" style="0" customWidth="1"/>
    <col min="6" max="6" width="8.7109375" style="0" customWidth="1"/>
    <col min="7" max="7" width="11.00390625" style="0" customWidth="1"/>
    <col min="8" max="8" width="9.8515625" style="0" customWidth="1"/>
    <col min="9" max="9" width="11.140625" style="0" customWidth="1"/>
    <col min="10" max="10" width="9.7109375" style="0" customWidth="1"/>
    <col min="11" max="17" width="19.421875" style="0" customWidth="1"/>
    <col min="18" max="18" width="20.57421875" style="0" customWidth="1"/>
    <col min="19" max="19" width="18.140625" style="0" bestFit="1" customWidth="1"/>
    <col min="20" max="20" width="24.00390625" style="0" bestFit="1" customWidth="1"/>
    <col min="21" max="21" width="19.57421875" style="0" customWidth="1"/>
    <col min="22" max="22" width="18.28125" style="0" customWidth="1"/>
    <col min="23" max="23" width="18.140625" style="0" bestFit="1" customWidth="1"/>
    <col min="24" max="24" width="18.28125" style="0" customWidth="1"/>
  </cols>
  <sheetData>
    <row r="1" spans="1:10" ht="15.75" customHeight="1">
      <c r="A1" s="634" t="s">
        <v>446</v>
      </c>
      <c r="B1" s="634"/>
      <c r="C1" s="634"/>
      <c r="D1" s="634"/>
      <c r="E1" s="634"/>
      <c r="F1" s="634"/>
      <c r="G1" s="634"/>
      <c r="H1" s="634"/>
      <c r="I1" s="634"/>
      <c r="J1" s="634"/>
    </row>
    <row r="2" ht="6" customHeight="1">
      <c r="A2" s="2"/>
    </row>
    <row r="3" spans="1:10" ht="15.75">
      <c r="A3" s="4"/>
      <c r="B3" s="4"/>
      <c r="C3" s="501" t="s">
        <v>368</v>
      </c>
      <c r="D3" s="501"/>
      <c r="I3" s="821" t="s">
        <v>1</v>
      </c>
      <c r="J3" s="822"/>
    </row>
    <row r="4" spans="1:10" ht="18.75" customHeight="1">
      <c r="A4" s="4"/>
      <c r="B4" s="5"/>
      <c r="E4" s="13"/>
      <c r="F4" s="13"/>
      <c r="G4" s="619" t="s">
        <v>2</v>
      </c>
      <c r="H4" s="546"/>
      <c r="I4" s="636">
        <f>титул!E13</f>
        <v>44967</v>
      </c>
      <c r="J4" s="823"/>
    </row>
    <row r="5" spans="1:10" ht="15.75" customHeight="1">
      <c r="A5" s="4"/>
      <c r="B5" s="676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C5" s="824"/>
      <c r="D5" s="824"/>
      <c r="E5" s="824"/>
      <c r="F5" s="824"/>
      <c r="G5" s="619" t="s">
        <v>3</v>
      </c>
      <c r="H5" s="546"/>
      <c r="I5" s="632">
        <f>титул!E14</f>
        <v>0</v>
      </c>
      <c r="J5" s="823"/>
    </row>
    <row r="6" spans="1:10" ht="15.75">
      <c r="A6" s="4"/>
      <c r="B6" s="824"/>
      <c r="C6" s="824"/>
      <c r="D6" s="824"/>
      <c r="E6" s="824"/>
      <c r="F6" s="824"/>
      <c r="G6" s="207"/>
      <c r="H6" s="244" t="s">
        <v>4</v>
      </c>
      <c r="I6" s="632">
        <f>титул!E15</f>
        <v>2408001477</v>
      </c>
      <c r="J6" s="823"/>
    </row>
    <row r="7" spans="1:10" ht="39.75" customHeight="1">
      <c r="A7" s="252" t="s">
        <v>5</v>
      </c>
      <c r="B7" s="525"/>
      <c r="C7" s="525"/>
      <c r="D7" s="525"/>
      <c r="E7" s="525"/>
      <c r="F7" s="525"/>
      <c r="G7" s="207"/>
      <c r="H7" s="244" t="s">
        <v>6</v>
      </c>
      <c r="I7" s="632">
        <f>титул!E16</f>
        <v>240801001</v>
      </c>
      <c r="J7" s="823"/>
    </row>
    <row r="8" spans="1:10" ht="31.5" customHeight="1">
      <c r="A8" s="252" t="s">
        <v>10</v>
      </c>
      <c r="B8" s="677" t="str">
        <f>титул!B21</f>
        <v>Министерство социальной политики Красноярского края</v>
      </c>
      <c r="C8" s="825"/>
      <c r="D8" s="825"/>
      <c r="E8" s="825"/>
      <c r="F8" s="825"/>
      <c r="G8" s="207"/>
      <c r="H8" s="244" t="s">
        <v>23</v>
      </c>
      <c r="I8" s="632">
        <f>титул!E21</f>
        <v>148</v>
      </c>
      <c r="J8" s="823"/>
    </row>
    <row r="9" spans="1:10" ht="30.75" customHeight="1">
      <c r="A9" s="252" t="s">
        <v>11</v>
      </c>
      <c r="B9" s="677" t="str">
        <f>титул!B22</f>
        <v>г.Красноярск 
(Красноярский край)</v>
      </c>
      <c r="C9" s="825"/>
      <c r="D9" s="825"/>
      <c r="E9" s="825"/>
      <c r="F9" s="825"/>
      <c r="G9" s="207"/>
      <c r="H9" s="244" t="s">
        <v>12</v>
      </c>
      <c r="I9" s="632" t="str">
        <f>титул!E22</f>
        <v>04610151051</v>
      </c>
      <c r="J9" s="823"/>
    </row>
    <row r="10" spans="1:10" ht="21" customHeight="1">
      <c r="A10" s="827" t="s">
        <v>13</v>
      </c>
      <c r="B10" s="827"/>
      <c r="I10" s="635"/>
      <c r="J10" s="826"/>
    </row>
    <row r="11" spans="1:10" ht="6" customHeight="1">
      <c r="A11" s="96"/>
      <c r="B11" s="197"/>
      <c r="I11" s="821"/>
      <c r="J11" s="822"/>
    </row>
    <row r="12" spans="1:10" ht="15.75" customHeight="1">
      <c r="A12" s="626" t="s">
        <v>231</v>
      </c>
      <c r="B12" s="626"/>
      <c r="C12" s="626"/>
      <c r="D12" s="626"/>
      <c r="E12" s="626"/>
      <c r="F12" s="626"/>
      <c r="G12" s="626"/>
      <c r="H12" s="626"/>
      <c r="I12" s="626"/>
      <c r="J12" s="626"/>
    </row>
    <row r="13" ht="9" customHeight="1">
      <c r="A13" s="2"/>
    </row>
    <row r="14" spans="1:10" ht="15">
      <c r="A14" s="765" t="s">
        <v>30</v>
      </c>
      <c r="B14" s="766" t="s">
        <v>37</v>
      </c>
      <c r="C14" s="765" t="s">
        <v>232</v>
      </c>
      <c r="D14" s="765"/>
      <c r="E14" s="765"/>
      <c r="F14" s="765"/>
      <c r="G14" s="765"/>
      <c r="H14" s="765"/>
      <c r="I14" s="765"/>
      <c r="J14" s="765"/>
    </row>
    <row r="15" spans="1:10" ht="15">
      <c r="A15" s="765"/>
      <c r="B15" s="766"/>
      <c r="C15" s="765" t="s">
        <v>44</v>
      </c>
      <c r="D15" s="765"/>
      <c r="E15" s="765" t="s">
        <v>69</v>
      </c>
      <c r="F15" s="765"/>
      <c r="G15" s="765"/>
      <c r="H15" s="765"/>
      <c r="I15" s="765"/>
      <c r="J15" s="765"/>
    </row>
    <row r="16" spans="1:10" ht="31.5" customHeight="1">
      <c r="A16" s="765"/>
      <c r="B16" s="766"/>
      <c r="C16" s="765"/>
      <c r="D16" s="765"/>
      <c r="E16" s="765" t="s">
        <v>233</v>
      </c>
      <c r="F16" s="765"/>
      <c r="G16" s="765" t="s">
        <v>234</v>
      </c>
      <c r="H16" s="765"/>
      <c r="I16" s="765" t="s">
        <v>235</v>
      </c>
      <c r="J16" s="765"/>
    </row>
    <row r="17" spans="1:10" ht="23.25" customHeight="1">
      <c r="A17" s="765"/>
      <c r="B17" s="766"/>
      <c r="C17" s="79" t="s">
        <v>236</v>
      </c>
      <c r="D17" s="79" t="s">
        <v>237</v>
      </c>
      <c r="E17" s="79" t="s">
        <v>236</v>
      </c>
      <c r="F17" s="79" t="s">
        <v>237</v>
      </c>
      <c r="G17" s="79" t="s">
        <v>236</v>
      </c>
      <c r="H17" s="79" t="s">
        <v>237</v>
      </c>
      <c r="I17" s="79" t="s">
        <v>236</v>
      </c>
      <c r="J17" s="79" t="s">
        <v>237</v>
      </c>
    </row>
    <row r="18" spans="1:10" s="209" customFormat="1" ht="13.5" customHeight="1">
      <c r="A18" s="208">
        <v>1</v>
      </c>
      <c r="B18" s="287">
        <v>2</v>
      </c>
      <c r="C18" s="208">
        <v>3</v>
      </c>
      <c r="D18" s="208">
        <v>4</v>
      </c>
      <c r="E18" s="208">
        <v>5</v>
      </c>
      <c r="F18" s="208">
        <v>6</v>
      </c>
      <c r="G18" s="208">
        <v>7</v>
      </c>
      <c r="H18" s="208">
        <v>8</v>
      </c>
      <c r="I18" s="208">
        <v>9</v>
      </c>
      <c r="J18" s="208">
        <v>10</v>
      </c>
    </row>
    <row r="19" spans="1:10" s="285" customFormat="1" ht="15">
      <c r="A19" s="286" t="s">
        <v>238</v>
      </c>
      <c r="B19" s="284">
        <v>1000</v>
      </c>
      <c r="C19" s="435">
        <v>8</v>
      </c>
      <c r="D19" s="436">
        <v>8</v>
      </c>
      <c r="E19" s="435">
        <f>SUM(E20:E28)</f>
        <v>8</v>
      </c>
      <c r="F19" s="435">
        <f>SUM(F20:F28)</f>
        <v>8</v>
      </c>
      <c r="G19" s="435">
        <v>0</v>
      </c>
      <c r="H19" s="436">
        <v>0</v>
      </c>
      <c r="I19" s="435">
        <v>0</v>
      </c>
      <c r="J19" s="436">
        <v>0</v>
      </c>
    </row>
    <row r="20" spans="1:10" ht="38.25">
      <c r="A20" s="288" t="s">
        <v>239</v>
      </c>
      <c r="B20" s="159">
        <v>1100</v>
      </c>
      <c r="C20" s="437">
        <v>1</v>
      </c>
      <c r="D20" s="438">
        <v>1</v>
      </c>
      <c r="E20" s="437">
        <v>1</v>
      </c>
      <c r="F20" s="437">
        <v>1</v>
      </c>
      <c r="G20" s="437">
        <v>0</v>
      </c>
      <c r="H20" s="438">
        <v>0</v>
      </c>
      <c r="I20" s="437">
        <v>0</v>
      </c>
      <c r="J20" s="438">
        <v>0</v>
      </c>
    </row>
    <row r="21" spans="1:10" ht="25.5">
      <c r="A21" s="288" t="s">
        <v>240</v>
      </c>
      <c r="B21" s="159">
        <v>1200</v>
      </c>
      <c r="C21" s="437">
        <v>2</v>
      </c>
      <c r="D21" s="438">
        <v>2</v>
      </c>
      <c r="E21" s="437">
        <v>2</v>
      </c>
      <c r="F21" s="437">
        <v>2</v>
      </c>
      <c r="G21" s="437">
        <v>0</v>
      </c>
      <c r="H21" s="438">
        <v>0</v>
      </c>
      <c r="I21" s="437">
        <v>0</v>
      </c>
      <c r="J21" s="438">
        <v>0</v>
      </c>
    </row>
    <row r="22" spans="1:10" ht="25.5">
      <c r="A22" s="288" t="s">
        <v>241</v>
      </c>
      <c r="B22" s="159">
        <v>1300</v>
      </c>
      <c r="C22" s="437">
        <v>1</v>
      </c>
      <c r="D22" s="438">
        <v>1</v>
      </c>
      <c r="E22" s="437">
        <v>1</v>
      </c>
      <c r="F22" s="437">
        <v>1</v>
      </c>
      <c r="G22" s="437">
        <v>0</v>
      </c>
      <c r="H22" s="438">
        <v>0</v>
      </c>
      <c r="I22" s="437">
        <v>0</v>
      </c>
      <c r="J22" s="438">
        <v>0</v>
      </c>
    </row>
    <row r="23" spans="1:10" ht="15">
      <c r="A23" s="288" t="s">
        <v>242</v>
      </c>
      <c r="B23" s="159">
        <v>1400</v>
      </c>
      <c r="C23" s="437">
        <v>1</v>
      </c>
      <c r="D23" s="438">
        <v>1</v>
      </c>
      <c r="E23" s="437">
        <v>1</v>
      </c>
      <c r="F23" s="437">
        <v>1</v>
      </c>
      <c r="G23" s="437">
        <v>0</v>
      </c>
      <c r="H23" s="438">
        <v>0</v>
      </c>
      <c r="I23" s="437">
        <v>0</v>
      </c>
      <c r="J23" s="438">
        <v>0</v>
      </c>
    </row>
    <row r="24" spans="1:10" ht="15">
      <c r="A24" s="288" t="s">
        <v>243</v>
      </c>
      <c r="B24" s="159">
        <v>1500</v>
      </c>
      <c r="C24" s="437">
        <v>1</v>
      </c>
      <c r="D24" s="438">
        <v>1</v>
      </c>
      <c r="E24" s="437">
        <v>1</v>
      </c>
      <c r="F24" s="437">
        <v>1</v>
      </c>
      <c r="G24" s="437">
        <v>0</v>
      </c>
      <c r="H24" s="438">
        <v>0</v>
      </c>
      <c r="I24" s="437">
        <v>0</v>
      </c>
      <c r="J24" s="438">
        <v>0</v>
      </c>
    </row>
    <row r="25" spans="1:10" ht="15">
      <c r="A25" s="288" t="s">
        <v>244</v>
      </c>
      <c r="B25" s="159">
        <v>1600</v>
      </c>
      <c r="C25" s="437">
        <v>2</v>
      </c>
      <c r="D25" s="438">
        <v>2</v>
      </c>
      <c r="E25" s="437">
        <v>2</v>
      </c>
      <c r="F25" s="437">
        <v>2</v>
      </c>
      <c r="G25" s="437">
        <v>0</v>
      </c>
      <c r="H25" s="438">
        <v>0</v>
      </c>
      <c r="I25" s="437">
        <v>0</v>
      </c>
      <c r="J25" s="438">
        <v>0</v>
      </c>
    </row>
    <row r="26" spans="1:10" ht="15">
      <c r="A26" s="288" t="s">
        <v>245</v>
      </c>
      <c r="B26" s="159">
        <v>1700</v>
      </c>
      <c r="C26" s="437">
        <v>0</v>
      </c>
      <c r="D26" s="438">
        <v>0</v>
      </c>
      <c r="E26" s="437">
        <v>0</v>
      </c>
      <c r="F26" s="438">
        <v>0</v>
      </c>
      <c r="G26" s="437">
        <v>0</v>
      </c>
      <c r="H26" s="438">
        <v>0</v>
      </c>
      <c r="I26" s="437">
        <v>0</v>
      </c>
      <c r="J26" s="438">
        <v>0</v>
      </c>
    </row>
    <row r="27" spans="1:10" ht="38.25">
      <c r="A27" s="288" t="s">
        <v>246</v>
      </c>
      <c r="B27" s="159">
        <v>1800</v>
      </c>
      <c r="C27" s="437">
        <v>0</v>
      </c>
      <c r="D27" s="438">
        <v>0</v>
      </c>
      <c r="E27" s="437">
        <v>0</v>
      </c>
      <c r="F27" s="438">
        <v>0</v>
      </c>
      <c r="G27" s="437">
        <v>0</v>
      </c>
      <c r="H27" s="438">
        <v>0</v>
      </c>
      <c r="I27" s="437">
        <v>0</v>
      </c>
      <c r="J27" s="438">
        <v>0</v>
      </c>
    </row>
    <row r="28" spans="1:10" ht="15">
      <c r="A28" s="288" t="s">
        <v>247</v>
      </c>
      <c r="B28" s="159">
        <v>1900</v>
      </c>
      <c r="C28" s="437">
        <v>0</v>
      </c>
      <c r="D28" s="438">
        <v>0</v>
      </c>
      <c r="E28" s="437">
        <v>0</v>
      </c>
      <c r="F28" s="438">
        <v>0</v>
      </c>
      <c r="G28" s="437">
        <v>0</v>
      </c>
      <c r="H28" s="438">
        <v>0</v>
      </c>
      <c r="I28" s="437">
        <v>0</v>
      </c>
      <c r="J28" s="438">
        <v>0</v>
      </c>
    </row>
    <row r="29" spans="1:10" s="285" customFormat="1" ht="21.75" customHeight="1">
      <c r="A29" s="286" t="s">
        <v>248</v>
      </c>
      <c r="B29" s="284">
        <v>2000</v>
      </c>
      <c r="C29" s="435">
        <v>0</v>
      </c>
      <c r="D29" s="436">
        <v>0</v>
      </c>
      <c r="E29" s="435">
        <v>0</v>
      </c>
      <c r="F29" s="436">
        <v>0</v>
      </c>
      <c r="G29" s="435">
        <v>0</v>
      </c>
      <c r="H29" s="436">
        <v>0</v>
      </c>
      <c r="I29" s="435">
        <v>0</v>
      </c>
      <c r="J29" s="436">
        <v>0</v>
      </c>
    </row>
    <row r="30" spans="1:10" ht="15">
      <c r="A30" s="288" t="s">
        <v>249</v>
      </c>
      <c r="B30" s="159">
        <v>2100</v>
      </c>
      <c r="C30" s="437">
        <v>0</v>
      </c>
      <c r="D30" s="438">
        <v>0</v>
      </c>
      <c r="E30" s="437">
        <v>0</v>
      </c>
      <c r="F30" s="438">
        <v>0</v>
      </c>
      <c r="G30" s="437">
        <v>0</v>
      </c>
      <c r="H30" s="438">
        <v>0</v>
      </c>
      <c r="I30" s="437">
        <v>0</v>
      </c>
      <c r="J30" s="438">
        <v>0</v>
      </c>
    </row>
    <row r="31" spans="1:10" ht="25.5">
      <c r="A31" s="288" t="s">
        <v>250</v>
      </c>
      <c r="B31" s="159">
        <v>2200</v>
      </c>
      <c r="C31" s="437">
        <v>0</v>
      </c>
      <c r="D31" s="438">
        <v>0</v>
      </c>
      <c r="E31" s="437">
        <v>0</v>
      </c>
      <c r="F31" s="438">
        <v>0</v>
      </c>
      <c r="G31" s="437">
        <v>0</v>
      </c>
      <c r="H31" s="438">
        <v>0</v>
      </c>
      <c r="I31" s="437">
        <v>0</v>
      </c>
      <c r="J31" s="438">
        <v>0</v>
      </c>
    </row>
    <row r="32" spans="1:10" ht="51">
      <c r="A32" s="288" t="s">
        <v>251</v>
      </c>
      <c r="B32" s="159">
        <v>2300</v>
      </c>
      <c r="C32" s="437">
        <v>0</v>
      </c>
      <c r="D32" s="438">
        <v>0</v>
      </c>
      <c r="E32" s="437">
        <v>0</v>
      </c>
      <c r="F32" s="438">
        <v>0</v>
      </c>
      <c r="G32" s="437">
        <v>0</v>
      </c>
      <c r="H32" s="438">
        <v>0</v>
      </c>
      <c r="I32" s="437">
        <v>0</v>
      </c>
      <c r="J32" s="438">
        <v>0</v>
      </c>
    </row>
    <row r="33" spans="1:10" ht="15">
      <c r="A33" s="279" t="s">
        <v>49</v>
      </c>
      <c r="B33" s="159">
        <v>9000</v>
      </c>
      <c r="C33" s="437">
        <f>C19</f>
        <v>8</v>
      </c>
      <c r="D33" s="437">
        <f aca="true" t="shared" si="0" ref="D33:J33">D19</f>
        <v>8</v>
      </c>
      <c r="E33" s="437">
        <f t="shared" si="0"/>
        <v>8</v>
      </c>
      <c r="F33" s="437">
        <f t="shared" si="0"/>
        <v>8</v>
      </c>
      <c r="G33" s="437">
        <f t="shared" si="0"/>
        <v>0</v>
      </c>
      <c r="H33" s="437">
        <f t="shared" si="0"/>
        <v>0</v>
      </c>
      <c r="I33" s="437">
        <f t="shared" si="0"/>
        <v>0</v>
      </c>
      <c r="J33" s="437">
        <f t="shared" si="0"/>
        <v>0</v>
      </c>
    </row>
    <row r="34" spans="1:10" s="37" customFormat="1" ht="15.75">
      <c r="A34" s="290"/>
      <c r="B34" s="291"/>
      <c r="C34" s="122"/>
      <c r="D34" s="122"/>
      <c r="E34" s="122"/>
      <c r="F34" s="122"/>
      <c r="G34" s="122"/>
      <c r="H34" s="122"/>
      <c r="I34" s="122"/>
      <c r="J34" s="122"/>
    </row>
    <row r="35" spans="1:10" s="37" customFormat="1" ht="15.75">
      <c r="A35" s="290"/>
      <c r="B35" s="291"/>
      <c r="C35" s="122"/>
      <c r="D35" s="122"/>
      <c r="E35" s="122"/>
      <c r="F35" s="122"/>
      <c r="G35" s="122"/>
      <c r="H35" s="122"/>
      <c r="I35" s="122"/>
      <c r="J35" s="122"/>
    </row>
    <row r="36" spans="1:10" s="257" customFormat="1" ht="15.75">
      <c r="A36" s="773"/>
      <c r="B36" s="773"/>
      <c r="C36" s="773"/>
      <c r="D36" s="773"/>
      <c r="E36" s="773"/>
      <c r="F36" s="773"/>
      <c r="G36" s="773"/>
      <c r="H36" s="773"/>
      <c r="I36" s="773"/>
      <c r="J36" s="773"/>
    </row>
    <row r="37" spans="1:10" s="257" customFormat="1" ht="15.75">
      <c r="A37" s="773"/>
      <c r="B37" s="773"/>
      <c r="C37" s="773"/>
      <c r="D37" s="773"/>
      <c r="E37" s="773"/>
      <c r="F37" s="773"/>
      <c r="G37" s="773"/>
      <c r="H37" s="773"/>
      <c r="I37" s="773"/>
      <c r="J37" s="773"/>
    </row>
    <row r="38" spans="1:10" s="257" customFormat="1" ht="15.75">
      <c r="A38" s="773"/>
      <c r="B38" s="773"/>
      <c r="C38" s="773"/>
      <c r="D38" s="773"/>
      <c r="E38" s="773"/>
      <c r="F38" s="773"/>
      <c r="G38" s="773"/>
      <c r="H38" s="773"/>
      <c r="I38" s="773"/>
      <c r="J38" s="773"/>
    </row>
    <row r="39" spans="1:10" s="257" customFormat="1" ht="15.75">
      <c r="A39" s="773"/>
      <c r="B39" s="773"/>
      <c r="C39" s="773"/>
      <c r="D39" s="773"/>
      <c r="E39" s="773"/>
      <c r="F39" s="773"/>
      <c r="G39" s="773"/>
      <c r="H39" s="773"/>
      <c r="I39" s="773"/>
      <c r="J39" s="773"/>
    </row>
    <row r="40" spans="1:4" ht="18.75">
      <c r="A40" s="10"/>
      <c r="D40" s="78"/>
    </row>
  </sheetData>
  <sheetProtection/>
  <mergeCells count="30">
    <mergeCell ref="A36:J36"/>
    <mergeCell ref="A37:J37"/>
    <mergeCell ref="A38:J38"/>
    <mergeCell ref="A39:J39"/>
    <mergeCell ref="A1:J1"/>
    <mergeCell ref="G16:H16"/>
    <mergeCell ref="I16:J16"/>
    <mergeCell ref="C3:D3"/>
    <mergeCell ref="A10:B10"/>
    <mergeCell ref="A14:A17"/>
    <mergeCell ref="B14:B17"/>
    <mergeCell ref="C14:J14"/>
    <mergeCell ref="C15:D16"/>
    <mergeCell ref="E15:J15"/>
    <mergeCell ref="E16:F16"/>
    <mergeCell ref="G4:H4"/>
    <mergeCell ref="G5:H5"/>
    <mergeCell ref="I8:J8"/>
    <mergeCell ref="I9:J9"/>
    <mergeCell ref="I10:J10"/>
    <mergeCell ref="I3:J3"/>
    <mergeCell ref="I4:J4"/>
    <mergeCell ref="I5:J5"/>
    <mergeCell ref="A12:J12"/>
    <mergeCell ref="I11:J11"/>
    <mergeCell ref="B5:F7"/>
    <mergeCell ref="B8:F8"/>
    <mergeCell ref="B9:F9"/>
    <mergeCell ref="I6:J6"/>
    <mergeCell ref="I7:J7"/>
  </mergeCells>
  <hyperlinks>
    <hyperlink ref="H9" r:id="rId1" display="consultantplus://offline/ref=0754FD42A752A97D8BB077741EEBF91205B7045C55350BDF5EAC7568E3EB4FC7AB862E5B97F0A4FD80E758EE58a5hDH"/>
  </hyperlink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1" r:id="rId2"/>
  <headerFooter>
    <oddHeader>&amp;R&amp;P</oddHeader>
  </headerFooter>
  <rowBreaks count="1" manualBreakCount="1">
    <brk id="28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Z8378"/>
  <sheetViews>
    <sheetView view="pageBreakPreview" zoomScale="80" zoomScaleNormal="70" zoomScaleSheetLayoutView="80" zoomScalePageLayoutView="85" workbookViewId="0" topLeftCell="A1">
      <selection activeCell="C7" sqref="C7:K21"/>
    </sheetView>
  </sheetViews>
  <sheetFormatPr defaultColWidth="9.140625" defaultRowHeight="15"/>
  <cols>
    <col min="1" max="1" width="34.421875" style="0" customWidth="1"/>
    <col min="2" max="2" width="6.421875" style="0" customWidth="1"/>
    <col min="3" max="3" width="9.28125" style="0" customWidth="1"/>
    <col min="4" max="4" width="10.00390625" style="0" customWidth="1"/>
    <col min="5" max="5" width="11.7109375" style="0" customWidth="1"/>
    <col min="6" max="6" width="10.00390625" style="0" customWidth="1"/>
    <col min="7" max="7" width="8.57421875" style="0" customWidth="1"/>
    <col min="8" max="9" width="10.8515625" style="0" customWidth="1"/>
    <col min="10" max="10" width="11.28125" style="0" customWidth="1"/>
    <col min="11" max="11" width="11.421875" style="0" customWidth="1"/>
    <col min="12" max="17" width="19.421875" style="0" customWidth="1"/>
    <col min="18" max="18" width="20.57421875" style="0" customWidth="1"/>
    <col min="19" max="19" width="18.140625" style="0" bestFit="1" customWidth="1"/>
    <col min="20" max="20" width="24.00390625" style="0" bestFit="1" customWidth="1"/>
    <col min="21" max="21" width="19.57421875" style="0" customWidth="1"/>
    <col min="22" max="22" width="18.28125" style="0" customWidth="1"/>
    <col min="23" max="23" width="18.140625" style="0" bestFit="1" customWidth="1"/>
    <col min="24" max="24" width="17.00390625" style="0" bestFit="1" customWidth="1"/>
    <col min="25" max="25" width="19.57421875" style="0" customWidth="1"/>
    <col min="26" max="26" width="18.28125" style="0" customWidth="1"/>
  </cols>
  <sheetData>
    <row r="1" spans="1:26" ht="15" customHeight="1">
      <c r="A1" s="626" t="s">
        <v>447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>
      <c r="A2" s="634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11" ht="43.5" customHeight="1">
      <c r="A3" s="765" t="s">
        <v>30</v>
      </c>
      <c r="B3" s="766" t="s">
        <v>37</v>
      </c>
      <c r="C3" s="765" t="s">
        <v>142</v>
      </c>
      <c r="D3" s="765"/>
      <c r="E3" s="765"/>
      <c r="F3" s="765"/>
      <c r="G3" s="765" t="s">
        <v>154</v>
      </c>
      <c r="H3" s="765"/>
      <c r="I3" s="765"/>
      <c r="J3" s="765"/>
      <c r="K3" s="765"/>
    </row>
    <row r="4" spans="1:11" ht="15">
      <c r="A4" s="765"/>
      <c r="B4" s="766"/>
      <c r="C4" s="765" t="s">
        <v>44</v>
      </c>
      <c r="D4" s="766" t="s">
        <v>69</v>
      </c>
      <c r="E4" s="766"/>
      <c r="F4" s="766"/>
      <c r="G4" s="765" t="s">
        <v>44</v>
      </c>
      <c r="H4" s="766" t="s">
        <v>69</v>
      </c>
      <c r="I4" s="766"/>
      <c r="J4" s="766"/>
      <c r="K4" s="766"/>
    </row>
    <row r="5" spans="1:11" ht="52.5">
      <c r="A5" s="765"/>
      <c r="B5" s="766"/>
      <c r="C5" s="765"/>
      <c r="D5" s="83" t="s">
        <v>146</v>
      </c>
      <c r="E5" s="83" t="s">
        <v>147</v>
      </c>
      <c r="F5" s="83" t="s">
        <v>148</v>
      </c>
      <c r="G5" s="765"/>
      <c r="H5" s="226" t="s">
        <v>156</v>
      </c>
      <c r="I5" s="226" t="s">
        <v>252</v>
      </c>
      <c r="J5" s="226" t="s">
        <v>253</v>
      </c>
      <c r="K5" s="226" t="s">
        <v>254</v>
      </c>
    </row>
    <row r="6" spans="1:11" s="209" customFormat="1" ht="12">
      <c r="A6" s="210">
        <v>1</v>
      </c>
      <c r="B6" s="210">
        <v>2</v>
      </c>
      <c r="C6" s="210">
        <v>3</v>
      </c>
      <c r="D6" s="210">
        <v>4</v>
      </c>
      <c r="E6" s="210">
        <v>5</v>
      </c>
      <c r="F6" s="210">
        <v>6</v>
      </c>
      <c r="G6" s="210">
        <v>7</v>
      </c>
      <c r="H6" s="210">
        <v>8</v>
      </c>
      <c r="I6" s="210">
        <v>9</v>
      </c>
      <c r="J6" s="210">
        <v>10</v>
      </c>
      <c r="K6" s="210">
        <v>11</v>
      </c>
    </row>
    <row r="7" spans="1:11" ht="15">
      <c r="A7" s="286" t="s">
        <v>238</v>
      </c>
      <c r="B7" s="284">
        <v>1000</v>
      </c>
      <c r="C7" s="439">
        <v>0</v>
      </c>
      <c r="D7" s="439">
        <v>0</v>
      </c>
      <c r="E7" s="439">
        <v>0</v>
      </c>
      <c r="F7" s="439">
        <v>0</v>
      </c>
      <c r="G7" s="439">
        <v>0</v>
      </c>
      <c r="H7" s="439">
        <v>0</v>
      </c>
      <c r="I7" s="439">
        <v>0</v>
      </c>
      <c r="J7" s="439">
        <v>0</v>
      </c>
      <c r="K7" s="439">
        <v>0</v>
      </c>
    </row>
    <row r="8" spans="1:11" ht="38.25">
      <c r="A8" s="288" t="s">
        <v>239</v>
      </c>
      <c r="B8" s="159">
        <v>1100</v>
      </c>
      <c r="C8" s="439">
        <v>0</v>
      </c>
      <c r="D8" s="439">
        <v>0</v>
      </c>
      <c r="E8" s="439">
        <v>0</v>
      </c>
      <c r="F8" s="439">
        <v>0</v>
      </c>
      <c r="G8" s="439">
        <v>0</v>
      </c>
      <c r="H8" s="439">
        <v>0</v>
      </c>
      <c r="I8" s="439">
        <v>0</v>
      </c>
      <c r="J8" s="439">
        <v>0</v>
      </c>
      <c r="K8" s="439">
        <v>0</v>
      </c>
    </row>
    <row r="9" spans="1:11" ht="25.5">
      <c r="A9" s="288" t="s">
        <v>240</v>
      </c>
      <c r="B9" s="159">
        <v>1200</v>
      </c>
      <c r="C9" s="439">
        <v>0</v>
      </c>
      <c r="D9" s="439">
        <v>0</v>
      </c>
      <c r="E9" s="439">
        <v>0</v>
      </c>
      <c r="F9" s="439">
        <v>0</v>
      </c>
      <c r="G9" s="439">
        <v>0</v>
      </c>
      <c r="H9" s="439">
        <v>0</v>
      </c>
      <c r="I9" s="439">
        <v>0</v>
      </c>
      <c r="J9" s="439">
        <v>0</v>
      </c>
      <c r="K9" s="439">
        <v>0</v>
      </c>
    </row>
    <row r="10" spans="1:11" ht="25.5">
      <c r="A10" s="288" t="s">
        <v>241</v>
      </c>
      <c r="B10" s="159">
        <v>1300</v>
      </c>
      <c r="C10" s="439">
        <v>0</v>
      </c>
      <c r="D10" s="439">
        <v>0</v>
      </c>
      <c r="E10" s="439">
        <v>0</v>
      </c>
      <c r="F10" s="439">
        <v>0</v>
      </c>
      <c r="G10" s="439">
        <v>0</v>
      </c>
      <c r="H10" s="439">
        <v>0</v>
      </c>
      <c r="I10" s="439">
        <v>0</v>
      </c>
      <c r="J10" s="439">
        <v>0</v>
      </c>
      <c r="K10" s="439">
        <v>0</v>
      </c>
    </row>
    <row r="11" spans="1:11" ht="15">
      <c r="A11" s="288" t="s">
        <v>242</v>
      </c>
      <c r="B11" s="159">
        <v>1400</v>
      </c>
      <c r="C11" s="439">
        <v>0</v>
      </c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39">
        <v>0</v>
      </c>
      <c r="K11" s="439">
        <v>0</v>
      </c>
    </row>
    <row r="12" spans="1:11" ht="15">
      <c r="A12" s="288" t="s">
        <v>243</v>
      </c>
      <c r="B12" s="159">
        <v>1500</v>
      </c>
      <c r="C12" s="439">
        <v>0</v>
      </c>
      <c r="D12" s="439">
        <v>0</v>
      </c>
      <c r="E12" s="439">
        <v>0</v>
      </c>
      <c r="F12" s="439">
        <v>0</v>
      </c>
      <c r="G12" s="439">
        <v>0</v>
      </c>
      <c r="H12" s="439">
        <v>0</v>
      </c>
      <c r="I12" s="439">
        <v>0</v>
      </c>
      <c r="J12" s="439">
        <v>0</v>
      </c>
      <c r="K12" s="439">
        <v>0</v>
      </c>
    </row>
    <row r="13" spans="1:11" ht="15">
      <c r="A13" s="288" t="s">
        <v>244</v>
      </c>
      <c r="B13" s="159">
        <v>1600</v>
      </c>
      <c r="C13" s="439">
        <v>0</v>
      </c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39">
        <v>0</v>
      </c>
    </row>
    <row r="14" spans="1:11" ht="15">
      <c r="A14" s="288" t="s">
        <v>245</v>
      </c>
      <c r="B14" s="159">
        <v>1700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0</v>
      </c>
      <c r="I14" s="439">
        <v>0</v>
      </c>
      <c r="J14" s="439">
        <v>0</v>
      </c>
      <c r="K14" s="439">
        <v>0</v>
      </c>
    </row>
    <row r="15" spans="1:11" ht="38.25">
      <c r="A15" s="288" t="s">
        <v>246</v>
      </c>
      <c r="B15" s="159">
        <v>1800</v>
      </c>
      <c r="C15" s="439">
        <v>0</v>
      </c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39">
        <v>0</v>
      </c>
      <c r="K15" s="439">
        <v>0</v>
      </c>
    </row>
    <row r="16" spans="1:11" ht="15">
      <c r="A16" s="288" t="s">
        <v>247</v>
      </c>
      <c r="B16" s="159">
        <v>1900</v>
      </c>
      <c r="C16" s="439">
        <v>0</v>
      </c>
      <c r="D16" s="439">
        <v>0</v>
      </c>
      <c r="E16" s="439">
        <v>0</v>
      </c>
      <c r="F16" s="439">
        <v>0</v>
      </c>
      <c r="G16" s="439">
        <v>0</v>
      </c>
      <c r="H16" s="439">
        <v>0</v>
      </c>
      <c r="I16" s="439">
        <v>0</v>
      </c>
      <c r="J16" s="439">
        <v>0</v>
      </c>
      <c r="K16" s="439">
        <v>0</v>
      </c>
    </row>
    <row r="17" spans="1:11" ht="15">
      <c r="A17" s="286" t="s">
        <v>248</v>
      </c>
      <c r="B17" s="284">
        <v>2000</v>
      </c>
      <c r="C17" s="439">
        <v>0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0</v>
      </c>
      <c r="J17" s="439">
        <v>0</v>
      </c>
      <c r="K17" s="439">
        <v>0</v>
      </c>
    </row>
    <row r="18" spans="1:11" ht="15">
      <c r="A18" s="288" t="s">
        <v>249</v>
      </c>
      <c r="B18" s="159">
        <v>2100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39">
        <v>0</v>
      </c>
      <c r="K18" s="439">
        <v>0</v>
      </c>
    </row>
    <row r="19" spans="1:11" ht="25.5">
      <c r="A19" s="288" t="s">
        <v>250</v>
      </c>
      <c r="B19" s="159">
        <v>2200</v>
      </c>
      <c r="C19" s="439">
        <v>0</v>
      </c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0</v>
      </c>
      <c r="J19" s="439">
        <v>0</v>
      </c>
      <c r="K19" s="439">
        <v>0</v>
      </c>
    </row>
    <row r="20" spans="1:11" ht="62.25" customHeight="1">
      <c r="A20" s="288" t="s">
        <v>251</v>
      </c>
      <c r="B20" s="159">
        <v>2300</v>
      </c>
      <c r="C20" s="439">
        <v>0</v>
      </c>
      <c r="D20" s="439">
        <v>0</v>
      </c>
      <c r="E20" s="439">
        <v>0</v>
      </c>
      <c r="F20" s="439">
        <v>0</v>
      </c>
      <c r="G20" s="439">
        <v>0</v>
      </c>
      <c r="H20" s="439">
        <v>0</v>
      </c>
      <c r="I20" s="439">
        <v>0</v>
      </c>
      <c r="J20" s="439">
        <v>0</v>
      </c>
      <c r="K20" s="439">
        <v>0</v>
      </c>
    </row>
    <row r="21" spans="1:11" ht="15">
      <c r="A21" s="279" t="s">
        <v>49</v>
      </c>
      <c r="B21" s="159">
        <v>9000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0</v>
      </c>
    </row>
    <row r="22" ht="18.75">
      <c r="A22" s="11"/>
    </row>
    <row r="23" s="37" customFormat="1" ht="18.75">
      <c r="A23" s="11"/>
    </row>
    <row r="24" s="37" customFormat="1" ht="18.75">
      <c r="A24" s="11"/>
    </row>
    <row r="25" s="37" customFormat="1" ht="18.75">
      <c r="A25" s="11"/>
    </row>
    <row r="26" spans="1:11" ht="15">
      <c r="A26" s="828"/>
      <c r="B26" s="828"/>
      <c r="C26" s="828"/>
      <c r="D26" s="828"/>
      <c r="E26" s="828"/>
      <c r="F26" s="828"/>
      <c r="G26" s="828"/>
      <c r="H26" s="828"/>
      <c r="I26" s="828"/>
      <c r="J26" s="828"/>
      <c r="K26" s="828"/>
    </row>
    <row r="27" spans="1:11" ht="15">
      <c r="A27" s="828"/>
      <c r="B27" s="828"/>
      <c r="C27" s="828"/>
      <c r="D27" s="828"/>
      <c r="E27" s="828"/>
      <c r="F27" s="828"/>
      <c r="G27" s="828"/>
      <c r="H27" s="828"/>
      <c r="I27" s="828"/>
      <c r="J27" s="828"/>
      <c r="K27" s="196"/>
    </row>
    <row r="28" spans="1:11" ht="15">
      <c r="A28" s="828"/>
      <c r="B28" s="828"/>
      <c r="C28" s="828"/>
      <c r="D28" s="828"/>
      <c r="E28" s="828"/>
      <c r="F28" s="828"/>
      <c r="G28" s="828"/>
      <c r="H28" s="828"/>
      <c r="I28" s="828"/>
      <c r="J28" s="828"/>
      <c r="K28" s="196"/>
    </row>
    <row r="29" spans="1:11" ht="15">
      <c r="A29" s="828"/>
      <c r="B29" s="828"/>
      <c r="C29" s="828"/>
      <c r="D29" s="828"/>
      <c r="E29" s="828"/>
      <c r="F29" s="828"/>
      <c r="G29" s="828"/>
      <c r="H29" s="828"/>
      <c r="I29" s="828"/>
      <c r="J29" s="828"/>
      <c r="K29" s="828"/>
    </row>
    <row r="8378" ht="15"/>
  </sheetData>
  <sheetProtection/>
  <mergeCells count="14">
    <mergeCell ref="C4:C5"/>
    <mergeCell ref="D4:F4"/>
    <mergeCell ref="G4:G5"/>
    <mergeCell ref="H4:K4"/>
    <mergeCell ref="A26:K26"/>
    <mergeCell ref="A27:J27"/>
    <mergeCell ref="A28:J28"/>
    <mergeCell ref="A29:K29"/>
    <mergeCell ref="A1:K1"/>
    <mergeCell ref="A2:K2"/>
    <mergeCell ref="A3:A5"/>
    <mergeCell ref="B3:B5"/>
    <mergeCell ref="C3:F3"/>
    <mergeCell ref="G3:K3"/>
  </mergeCells>
  <hyperlinks>
    <hyperlink ref="J5" location="P8378" display="P8378"/>
  </hyperlink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79"/>
  <sheetViews>
    <sheetView view="pageBreakPreview" zoomScale="80" zoomScaleNormal="70" zoomScaleSheetLayoutView="80" zoomScalePageLayoutView="85" workbookViewId="0" topLeftCell="A1">
      <selection activeCell="L22" sqref="L22"/>
    </sheetView>
  </sheetViews>
  <sheetFormatPr defaultColWidth="9.140625" defaultRowHeight="15"/>
  <cols>
    <col min="1" max="1" width="25.7109375" style="0" customWidth="1"/>
    <col min="2" max="2" width="5.28125" style="0" customWidth="1"/>
    <col min="3" max="3" width="7.28125" style="0" customWidth="1"/>
    <col min="4" max="4" width="6.28125" style="0" customWidth="1"/>
    <col min="5" max="5" width="7.28125" style="0" customWidth="1"/>
    <col min="6" max="6" width="6.7109375" style="0" customWidth="1"/>
    <col min="7" max="7" width="7.28125" style="0" customWidth="1"/>
    <col min="8" max="8" width="6.7109375" style="0" customWidth="1"/>
    <col min="9" max="9" width="7.28125" style="0" customWidth="1"/>
    <col min="10" max="10" width="6.28125" style="0" customWidth="1"/>
    <col min="11" max="11" width="7.28125" style="0" customWidth="1"/>
    <col min="12" max="12" width="6.7109375" style="0" customWidth="1"/>
    <col min="13" max="13" width="7.28125" style="0" customWidth="1"/>
    <col min="14" max="14" width="6.421875" style="0" customWidth="1"/>
    <col min="15" max="15" width="7.28125" style="0" customWidth="1"/>
    <col min="16" max="16" width="6.7109375" style="0" customWidth="1"/>
    <col min="17" max="17" width="7.28125" style="0" customWidth="1"/>
    <col min="18" max="18" width="6.421875" style="0" customWidth="1"/>
    <col min="19" max="19" width="7.28125" style="0" customWidth="1"/>
    <col min="20" max="20" width="6.28125" style="0" customWidth="1"/>
    <col min="21" max="21" width="7.28125" style="0" customWidth="1"/>
    <col min="22" max="22" width="6.140625" style="0" customWidth="1"/>
    <col min="23" max="23" width="7.28125" style="0" customWidth="1"/>
    <col min="24" max="24" width="6.28125" style="0" customWidth="1"/>
    <col min="25" max="25" width="7.28125" style="0" customWidth="1"/>
    <col min="26" max="26" width="6.7109375" style="0" customWidth="1"/>
  </cols>
  <sheetData>
    <row r="1" spans="1:26" ht="15.75" customHeight="1">
      <c r="A1" s="626" t="s">
        <v>255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</row>
    <row r="2" ht="9" customHeight="1">
      <c r="A2" s="2"/>
    </row>
    <row r="3" spans="1:26" ht="15">
      <c r="A3" s="782" t="s">
        <v>30</v>
      </c>
      <c r="B3" s="766" t="s">
        <v>37</v>
      </c>
      <c r="C3" s="765" t="s">
        <v>256</v>
      </c>
      <c r="D3" s="765"/>
      <c r="E3" s="765"/>
      <c r="F3" s="765"/>
      <c r="G3" s="765"/>
      <c r="H3" s="765"/>
      <c r="I3" s="765"/>
      <c r="J3" s="765"/>
      <c r="K3" s="765" t="s">
        <v>257</v>
      </c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</row>
    <row r="4" spans="1:26" ht="15">
      <c r="A4" s="782"/>
      <c r="B4" s="766"/>
      <c r="C4" s="765"/>
      <c r="D4" s="765"/>
      <c r="E4" s="765"/>
      <c r="F4" s="765"/>
      <c r="G4" s="765"/>
      <c r="H4" s="765"/>
      <c r="I4" s="765"/>
      <c r="J4" s="765"/>
      <c r="K4" s="765" t="s">
        <v>258</v>
      </c>
      <c r="L4" s="765"/>
      <c r="M4" s="765"/>
      <c r="N4" s="765"/>
      <c r="O4" s="765"/>
      <c r="P4" s="765"/>
      <c r="Q4" s="765"/>
      <c r="R4" s="765"/>
      <c r="S4" s="765" t="s">
        <v>259</v>
      </c>
      <c r="T4" s="765"/>
      <c r="U4" s="765"/>
      <c r="V4" s="765"/>
      <c r="W4" s="765"/>
      <c r="X4" s="765"/>
      <c r="Y4" s="765"/>
      <c r="Z4" s="765"/>
    </row>
    <row r="5" spans="1:26" ht="15">
      <c r="A5" s="782"/>
      <c r="B5" s="766"/>
      <c r="C5" s="765" t="s">
        <v>44</v>
      </c>
      <c r="D5" s="765"/>
      <c r="E5" s="765" t="s">
        <v>69</v>
      </c>
      <c r="F5" s="765"/>
      <c r="G5" s="765"/>
      <c r="H5" s="765"/>
      <c r="I5" s="765"/>
      <c r="J5" s="765"/>
      <c r="K5" s="765" t="s">
        <v>44</v>
      </c>
      <c r="L5" s="765"/>
      <c r="M5" s="765" t="s">
        <v>69</v>
      </c>
      <c r="N5" s="765"/>
      <c r="O5" s="765"/>
      <c r="P5" s="765"/>
      <c r="Q5" s="765"/>
      <c r="R5" s="765"/>
      <c r="S5" s="765" t="s">
        <v>44</v>
      </c>
      <c r="T5" s="765"/>
      <c r="U5" s="765" t="s">
        <v>69</v>
      </c>
      <c r="V5" s="765"/>
      <c r="W5" s="765"/>
      <c r="X5" s="765"/>
      <c r="Y5" s="765"/>
      <c r="Z5" s="765"/>
    </row>
    <row r="6" spans="1:26" ht="43.5" customHeight="1">
      <c r="A6" s="782"/>
      <c r="B6" s="766"/>
      <c r="C6" s="765"/>
      <c r="D6" s="765"/>
      <c r="E6" s="741" t="s">
        <v>260</v>
      </c>
      <c r="F6" s="741"/>
      <c r="G6" s="741" t="s">
        <v>261</v>
      </c>
      <c r="H6" s="741"/>
      <c r="I6" s="741" t="s">
        <v>262</v>
      </c>
      <c r="J6" s="741"/>
      <c r="K6" s="765"/>
      <c r="L6" s="765"/>
      <c r="M6" s="741" t="s">
        <v>260</v>
      </c>
      <c r="N6" s="741"/>
      <c r="O6" s="741" t="s">
        <v>261</v>
      </c>
      <c r="P6" s="741"/>
      <c r="Q6" s="741" t="s">
        <v>262</v>
      </c>
      <c r="R6" s="741"/>
      <c r="S6" s="765"/>
      <c r="T6" s="765"/>
      <c r="U6" s="741" t="s">
        <v>260</v>
      </c>
      <c r="V6" s="741"/>
      <c r="W6" s="741" t="s">
        <v>261</v>
      </c>
      <c r="X6" s="741"/>
      <c r="Y6" s="741" t="s">
        <v>262</v>
      </c>
      <c r="Z6" s="741"/>
    </row>
    <row r="7" spans="1:26" ht="36" customHeight="1">
      <c r="A7" s="782"/>
      <c r="B7" s="766"/>
      <c r="C7" s="83" t="s">
        <v>236</v>
      </c>
      <c r="D7" s="83" t="s">
        <v>237</v>
      </c>
      <c r="E7" s="83" t="s">
        <v>236</v>
      </c>
      <c r="F7" s="83" t="s">
        <v>237</v>
      </c>
      <c r="G7" s="83" t="s">
        <v>236</v>
      </c>
      <c r="H7" s="83" t="s">
        <v>237</v>
      </c>
      <c r="I7" s="83" t="s">
        <v>236</v>
      </c>
      <c r="J7" s="83" t="s">
        <v>237</v>
      </c>
      <c r="K7" s="83" t="s">
        <v>236</v>
      </c>
      <c r="L7" s="83" t="s">
        <v>237</v>
      </c>
      <c r="M7" s="83" t="s">
        <v>236</v>
      </c>
      <c r="N7" s="83" t="s">
        <v>237</v>
      </c>
      <c r="O7" s="83" t="s">
        <v>236</v>
      </c>
      <c r="P7" s="83" t="s">
        <v>237</v>
      </c>
      <c r="Q7" s="83" t="s">
        <v>236</v>
      </c>
      <c r="R7" s="83" t="s">
        <v>237</v>
      </c>
      <c r="S7" s="83" t="s">
        <v>236</v>
      </c>
      <c r="T7" s="83" t="s">
        <v>237</v>
      </c>
      <c r="U7" s="83" t="s">
        <v>236</v>
      </c>
      <c r="V7" s="83" t="s">
        <v>237</v>
      </c>
      <c r="W7" s="83" t="s">
        <v>236</v>
      </c>
      <c r="X7" s="83" t="s">
        <v>237</v>
      </c>
      <c r="Y7" s="83" t="s">
        <v>236</v>
      </c>
      <c r="Z7" s="83" t="s">
        <v>237</v>
      </c>
    </row>
    <row r="8" spans="1:26" s="209" customFormat="1" ht="12">
      <c r="A8" s="208">
        <v>1</v>
      </c>
      <c r="B8" s="208">
        <v>2</v>
      </c>
      <c r="C8" s="208">
        <v>3</v>
      </c>
      <c r="D8" s="208">
        <v>4</v>
      </c>
      <c r="E8" s="208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208">
        <v>11</v>
      </c>
      <c r="L8" s="208">
        <v>12</v>
      </c>
      <c r="M8" s="208">
        <v>13</v>
      </c>
      <c r="N8" s="208">
        <v>14</v>
      </c>
      <c r="O8" s="208">
        <v>15</v>
      </c>
      <c r="P8" s="208">
        <v>16</v>
      </c>
      <c r="Q8" s="208">
        <v>17</v>
      </c>
      <c r="R8" s="208">
        <v>18</v>
      </c>
      <c r="S8" s="208">
        <v>19</v>
      </c>
      <c r="T8" s="208">
        <v>20</v>
      </c>
      <c r="U8" s="208">
        <v>21</v>
      </c>
      <c r="V8" s="208">
        <v>22</v>
      </c>
      <c r="W8" s="208">
        <v>23</v>
      </c>
      <c r="X8" s="208">
        <v>24</v>
      </c>
      <c r="Y8" s="208">
        <v>25</v>
      </c>
      <c r="Z8" s="208">
        <v>26</v>
      </c>
    </row>
    <row r="9" spans="1:26" ht="27" customHeight="1">
      <c r="A9" s="286" t="s">
        <v>238</v>
      </c>
      <c r="B9" s="284">
        <v>1000</v>
      </c>
      <c r="C9" s="442">
        <v>8</v>
      </c>
      <c r="D9" s="442">
        <v>8</v>
      </c>
      <c r="E9" s="442">
        <v>8</v>
      </c>
      <c r="F9" s="442">
        <v>8</v>
      </c>
      <c r="G9" s="440">
        <v>0</v>
      </c>
      <c r="H9" s="440">
        <v>0</v>
      </c>
      <c r="I9" s="440">
        <v>0</v>
      </c>
      <c r="J9" s="440">
        <v>0</v>
      </c>
      <c r="K9" s="440">
        <v>0</v>
      </c>
      <c r="L9" s="440">
        <v>0</v>
      </c>
      <c r="M9" s="440">
        <v>0</v>
      </c>
      <c r="N9" s="440">
        <v>0</v>
      </c>
      <c r="O9" s="440">
        <v>0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0</v>
      </c>
      <c r="Z9" s="440">
        <v>0</v>
      </c>
    </row>
    <row r="10" spans="1:26" ht="66" customHeight="1">
      <c r="A10" s="288" t="s">
        <v>239</v>
      </c>
      <c r="B10" s="159">
        <v>1100</v>
      </c>
      <c r="C10" s="440">
        <v>1</v>
      </c>
      <c r="D10" s="440">
        <v>1</v>
      </c>
      <c r="E10" s="440">
        <v>1</v>
      </c>
      <c r="F10" s="440">
        <v>1</v>
      </c>
      <c r="G10" s="440">
        <v>0</v>
      </c>
      <c r="H10" s="440">
        <v>0</v>
      </c>
      <c r="I10" s="440">
        <v>0</v>
      </c>
      <c r="J10" s="440">
        <v>0</v>
      </c>
      <c r="K10" s="440">
        <v>0</v>
      </c>
      <c r="L10" s="440">
        <v>0</v>
      </c>
      <c r="M10" s="440">
        <v>0</v>
      </c>
      <c r="N10" s="440">
        <v>0</v>
      </c>
      <c r="O10" s="440">
        <v>0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0</v>
      </c>
      <c r="X10" s="440">
        <v>0</v>
      </c>
      <c r="Y10" s="440">
        <v>0</v>
      </c>
      <c r="Z10" s="440">
        <v>0</v>
      </c>
    </row>
    <row r="11" spans="1:26" ht="42.75" customHeight="1">
      <c r="A11" s="288" t="s">
        <v>240</v>
      </c>
      <c r="B11" s="159">
        <v>1200</v>
      </c>
      <c r="C11" s="440">
        <v>2</v>
      </c>
      <c r="D11" s="440">
        <v>2</v>
      </c>
      <c r="E11" s="440">
        <v>2</v>
      </c>
      <c r="F11" s="440">
        <v>2</v>
      </c>
      <c r="G11" s="440">
        <v>0</v>
      </c>
      <c r="H11" s="440">
        <v>0</v>
      </c>
      <c r="I11" s="440">
        <v>0</v>
      </c>
      <c r="J11" s="440">
        <v>0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0</v>
      </c>
      <c r="Z11" s="440">
        <v>0</v>
      </c>
    </row>
    <row r="12" spans="1:26" ht="29.25" customHeight="1">
      <c r="A12" s="288" t="s">
        <v>241</v>
      </c>
      <c r="B12" s="159">
        <v>1300</v>
      </c>
      <c r="C12" s="440">
        <v>1</v>
      </c>
      <c r="D12" s="440">
        <v>1</v>
      </c>
      <c r="E12" s="440">
        <v>1</v>
      </c>
      <c r="F12" s="440">
        <v>1</v>
      </c>
      <c r="G12" s="440">
        <v>0</v>
      </c>
      <c r="H12" s="440">
        <v>0</v>
      </c>
      <c r="I12" s="440">
        <v>0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0</v>
      </c>
      <c r="Z12" s="440">
        <v>0</v>
      </c>
    </row>
    <row r="13" spans="1:26" ht="27.75" customHeight="1">
      <c r="A13" s="288" t="s">
        <v>242</v>
      </c>
      <c r="B13" s="159">
        <v>1400</v>
      </c>
      <c r="C13" s="440">
        <v>1</v>
      </c>
      <c r="D13" s="440">
        <v>1</v>
      </c>
      <c r="E13" s="440">
        <v>1</v>
      </c>
      <c r="F13" s="440">
        <v>1</v>
      </c>
      <c r="G13" s="440">
        <v>0</v>
      </c>
      <c r="H13" s="440">
        <v>0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  <c r="Z13" s="440">
        <v>0</v>
      </c>
    </row>
    <row r="14" spans="1:26" ht="15">
      <c r="A14" s="288" t="s">
        <v>243</v>
      </c>
      <c r="B14" s="159">
        <v>1500</v>
      </c>
      <c r="C14" s="440">
        <v>1</v>
      </c>
      <c r="D14" s="440">
        <v>1</v>
      </c>
      <c r="E14" s="440">
        <v>1</v>
      </c>
      <c r="F14" s="440">
        <v>1</v>
      </c>
      <c r="G14" s="440">
        <v>0</v>
      </c>
      <c r="H14" s="440">
        <v>0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  <c r="Z14" s="440">
        <v>0</v>
      </c>
    </row>
    <row r="15" spans="1:26" ht="28.5" customHeight="1">
      <c r="A15" s="288" t="s">
        <v>244</v>
      </c>
      <c r="B15" s="159">
        <v>1600</v>
      </c>
      <c r="C15" s="440">
        <v>2</v>
      </c>
      <c r="D15" s="440">
        <v>2</v>
      </c>
      <c r="E15" s="440">
        <v>2</v>
      </c>
      <c r="F15" s="440">
        <v>2</v>
      </c>
      <c r="G15" s="440">
        <v>0</v>
      </c>
      <c r="H15" s="440">
        <v>0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  <c r="Z15" s="440">
        <v>0</v>
      </c>
    </row>
    <row r="16" spans="1:26" ht="16.5" customHeight="1">
      <c r="A16" s="288" t="s">
        <v>245</v>
      </c>
      <c r="B16" s="159">
        <v>1700</v>
      </c>
      <c r="C16" s="440">
        <v>0</v>
      </c>
      <c r="D16" s="440">
        <v>0</v>
      </c>
      <c r="E16" s="440">
        <v>0</v>
      </c>
      <c r="F16" s="440">
        <v>0</v>
      </c>
      <c r="G16" s="440">
        <v>0</v>
      </c>
      <c r="H16" s="440">
        <v>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  <c r="Z16" s="440">
        <v>0</v>
      </c>
    </row>
    <row r="17" spans="1:26" ht="54.75" customHeight="1">
      <c r="A17" s="288" t="s">
        <v>246</v>
      </c>
      <c r="B17" s="159">
        <v>1800</v>
      </c>
      <c r="C17" s="440">
        <v>0</v>
      </c>
      <c r="D17" s="440">
        <v>0</v>
      </c>
      <c r="E17" s="440">
        <v>0</v>
      </c>
      <c r="F17" s="440">
        <v>0</v>
      </c>
      <c r="G17" s="440">
        <v>0</v>
      </c>
      <c r="H17" s="440">
        <v>0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  <c r="Z17" s="440">
        <v>0</v>
      </c>
    </row>
    <row r="18" spans="1:26" ht="17.25" customHeight="1">
      <c r="A18" s="288" t="s">
        <v>247</v>
      </c>
      <c r="B18" s="159">
        <v>1900</v>
      </c>
      <c r="C18" s="440">
        <v>0</v>
      </c>
      <c r="D18" s="440">
        <v>0</v>
      </c>
      <c r="E18" s="440">
        <v>0</v>
      </c>
      <c r="F18" s="441">
        <v>0</v>
      </c>
      <c r="G18" s="440">
        <v>0</v>
      </c>
      <c r="H18" s="440">
        <v>0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  <c r="Z18" s="440">
        <v>0</v>
      </c>
    </row>
    <row r="19" spans="1:26" ht="15" customHeight="1">
      <c r="A19" s="286" t="s">
        <v>248</v>
      </c>
      <c r="B19" s="284">
        <v>2000</v>
      </c>
      <c r="C19" s="440">
        <v>0</v>
      </c>
      <c r="D19" s="440">
        <v>0</v>
      </c>
      <c r="E19" s="440">
        <v>0</v>
      </c>
      <c r="F19" s="440">
        <v>0</v>
      </c>
      <c r="G19" s="440">
        <v>0</v>
      </c>
      <c r="H19" s="440">
        <v>0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  <c r="Z19" s="440">
        <v>0</v>
      </c>
    </row>
    <row r="20" spans="1:26" ht="15">
      <c r="A20" s="288" t="s">
        <v>249</v>
      </c>
      <c r="B20" s="159">
        <v>2100</v>
      </c>
      <c r="C20" s="440">
        <v>0</v>
      </c>
      <c r="D20" s="440">
        <v>0</v>
      </c>
      <c r="E20" s="440">
        <v>0</v>
      </c>
      <c r="F20" s="441">
        <v>0</v>
      </c>
      <c r="G20" s="440">
        <v>0</v>
      </c>
      <c r="H20" s="440">
        <v>0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  <c r="Z20" s="440">
        <v>0</v>
      </c>
    </row>
    <row r="21" spans="1:26" ht="28.5" customHeight="1">
      <c r="A21" s="288" t="s">
        <v>250</v>
      </c>
      <c r="B21" s="159">
        <v>2200</v>
      </c>
      <c r="C21" s="440">
        <v>0</v>
      </c>
      <c r="D21" s="440">
        <v>0</v>
      </c>
      <c r="E21" s="440">
        <v>0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  <c r="Z21" s="440">
        <v>0</v>
      </c>
    </row>
    <row r="22" spans="1:26" ht="70.5" customHeight="1">
      <c r="A22" s="288" t="s">
        <v>251</v>
      </c>
      <c r="B22" s="159">
        <v>2300</v>
      </c>
      <c r="C22" s="440">
        <v>0</v>
      </c>
      <c r="D22" s="440">
        <v>0</v>
      </c>
      <c r="E22" s="440">
        <v>0</v>
      </c>
      <c r="F22" s="441">
        <v>0</v>
      </c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  <c r="Z22" s="440">
        <v>0</v>
      </c>
    </row>
    <row r="23" spans="1:26" ht="15" customHeight="1">
      <c r="A23" s="279" t="s">
        <v>49</v>
      </c>
      <c r="B23" s="159">
        <v>9000</v>
      </c>
      <c r="C23" s="440">
        <v>8</v>
      </c>
      <c r="D23" s="440">
        <v>8</v>
      </c>
      <c r="E23" s="440">
        <v>8</v>
      </c>
      <c r="F23" s="440">
        <v>8</v>
      </c>
      <c r="G23" s="440">
        <v>0</v>
      </c>
      <c r="H23" s="440">
        <v>0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  <c r="Z23" s="440">
        <v>0</v>
      </c>
    </row>
    <row r="24" ht="18.75">
      <c r="A24" s="2"/>
    </row>
    <row r="25" ht="18.75">
      <c r="A25" s="2"/>
    </row>
    <row r="26" ht="15">
      <c r="A26" s="1"/>
    </row>
    <row r="27" ht="18.75">
      <c r="A27" s="10"/>
    </row>
    <row r="8379" ht="15"/>
  </sheetData>
  <sheetProtection/>
  <mergeCells count="22">
    <mergeCell ref="C5:D6"/>
    <mergeCell ref="E5:J5"/>
    <mergeCell ref="K5:L6"/>
    <mergeCell ref="M5:R5"/>
    <mergeCell ref="S5:T6"/>
    <mergeCell ref="I6:J6"/>
    <mergeCell ref="S4:Z4"/>
    <mergeCell ref="U5:Z5"/>
    <mergeCell ref="W6:X6"/>
    <mergeCell ref="K4:R4"/>
    <mergeCell ref="Q6:R6"/>
    <mergeCell ref="M6:N6"/>
    <mergeCell ref="A1:Z1"/>
    <mergeCell ref="A3:A7"/>
    <mergeCell ref="B3:B7"/>
    <mergeCell ref="C3:J4"/>
    <mergeCell ref="K3:Z3"/>
    <mergeCell ref="G6:H6"/>
    <mergeCell ref="Y6:Z6"/>
    <mergeCell ref="U6:V6"/>
    <mergeCell ref="O6:P6"/>
    <mergeCell ref="E6:F6"/>
  </mergeCells>
  <hyperlinks>
    <hyperlink ref="S4" location="P8379" display="P8379"/>
  </hyperlink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9" zoomScaleNormal="70" zoomScaleSheetLayoutView="89" zoomScalePageLayoutView="0" workbookViewId="0" topLeftCell="A1">
      <selection activeCell="G42" sqref="G42"/>
    </sheetView>
  </sheetViews>
  <sheetFormatPr defaultColWidth="9.140625" defaultRowHeight="15"/>
  <cols>
    <col min="1" max="1" width="22.421875" style="43" customWidth="1"/>
    <col min="2" max="2" width="15.7109375" style="43" customWidth="1"/>
    <col min="3" max="3" width="14.140625" style="43" customWidth="1"/>
    <col min="4" max="4" width="14.28125" style="43" customWidth="1"/>
    <col min="5" max="5" width="20.7109375" style="43" customWidth="1"/>
    <col min="6" max="18" width="36.57421875" style="35" bestFit="1" customWidth="1"/>
    <col min="19" max="19" width="18.140625" style="35" bestFit="1" customWidth="1"/>
    <col min="20" max="20" width="24.00390625" style="35" bestFit="1" customWidth="1"/>
    <col min="21" max="21" width="19.57421875" style="35" customWidth="1"/>
    <col min="22" max="22" width="18.28125" style="35" customWidth="1"/>
    <col min="23" max="23" width="18.140625" style="35" bestFit="1" customWidth="1"/>
    <col min="24" max="24" width="17.00390625" style="35" bestFit="1" customWidth="1"/>
    <col min="25" max="25" width="19.57421875" style="35" customWidth="1"/>
    <col min="26" max="26" width="18.28125" style="35" customWidth="1"/>
    <col min="27" max="16384" width="9.140625" style="35" customWidth="1"/>
  </cols>
  <sheetData>
    <row r="1" spans="1:5" ht="21" customHeight="1">
      <c r="A1" s="511" t="s">
        <v>310</v>
      </c>
      <c r="B1" s="511"/>
      <c r="D1" s="511" t="s">
        <v>311</v>
      </c>
      <c r="E1" s="511"/>
    </row>
    <row r="2" spans="1:5" ht="73.5" customHeight="1">
      <c r="A2" s="514" t="s">
        <v>386</v>
      </c>
      <c r="B2" s="514"/>
      <c r="D2" s="512" t="s">
        <v>506</v>
      </c>
      <c r="E2" s="512"/>
    </row>
    <row r="3" spans="1:5" ht="26.25" customHeight="1">
      <c r="A3" s="513" t="s">
        <v>312</v>
      </c>
      <c r="B3" s="513"/>
      <c r="D3" s="513" t="s">
        <v>313</v>
      </c>
      <c r="E3" s="513"/>
    </row>
    <row r="4" spans="1:5" ht="27" customHeight="1">
      <c r="A4" s="446"/>
      <c r="B4" s="447" t="s">
        <v>372</v>
      </c>
      <c r="D4" s="448"/>
      <c r="E4" s="449" t="s">
        <v>507</v>
      </c>
    </row>
    <row r="5" spans="1:5" ht="24" customHeight="1">
      <c r="A5" s="513" t="s">
        <v>479</v>
      </c>
      <c r="B5" s="513"/>
      <c r="D5" s="513" t="s">
        <v>315</v>
      </c>
      <c r="E5" s="513"/>
    </row>
    <row r="6" spans="1:5" ht="30" customHeight="1">
      <c r="A6" s="511" t="s">
        <v>750</v>
      </c>
      <c r="B6" s="511"/>
      <c r="D6" s="511" t="s">
        <v>314</v>
      </c>
      <c r="E6" s="511"/>
    </row>
    <row r="7" spans="1:5" ht="15.75">
      <c r="A7" s="501" t="s">
        <v>0</v>
      </c>
      <c r="B7" s="501"/>
      <c r="C7" s="501"/>
      <c r="D7" s="501"/>
      <c r="E7" s="501"/>
    </row>
    <row r="8" spans="1:5" ht="15" customHeight="1">
      <c r="A8" s="504" t="s">
        <v>493</v>
      </c>
      <c r="B8" s="504"/>
      <c r="C8" s="504"/>
      <c r="D8" s="504"/>
      <c r="E8" s="504"/>
    </row>
    <row r="9" spans="1:5" ht="5.25" customHeight="1">
      <c r="A9" s="504"/>
      <c r="B9" s="504"/>
      <c r="C9" s="504"/>
      <c r="D9" s="504"/>
      <c r="E9" s="504"/>
    </row>
    <row r="10" spans="1:5" ht="22.5" customHeight="1">
      <c r="A10" s="504"/>
      <c r="B10" s="504"/>
      <c r="C10" s="504"/>
      <c r="D10" s="504"/>
      <c r="E10" s="504"/>
    </row>
    <row r="11" ht="15.75">
      <c r="A11" s="44"/>
    </row>
    <row r="12" spans="1:5" ht="15.75">
      <c r="A12" s="505"/>
      <c r="B12" s="505"/>
      <c r="C12" s="505"/>
      <c r="D12" s="505"/>
      <c r="E12" s="351" t="s">
        <v>1</v>
      </c>
    </row>
    <row r="13" spans="1:5" ht="19.5" customHeight="1">
      <c r="A13" s="501" t="s">
        <v>368</v>
      </c>
      <c r="B13" s="501"/>
      <c r="C13" s="45"/>
      <c r="D13" s="350" t="s">
        <v>2</v>
      </c>
      <c r="E13" s="450">
        <v>44967</v>
      </c>
    </row>
    <row r="14" spans="1:5" ht="15.75">
      <c r="A14" s="505"/>
      <c r="B14" s="505"/>
      <c r="C14" s="502" t="s">
        <v>3</v>
      </c>
      <c r="D14" s="502"/>
      <c r="E14" s="451"/>
    </row>
    <row r="15" spans="1:5" ht="15.75">
      <c r="A15" s="505"/>
      <c r="B15" s="505"/>
      <c r="C15" s="46"/>
      <c r="D15" s="350" t="s">
        <v>4</v>
      </c>
      <c r="E15" s="451">
        <v>2408001477</v>
      </c>
    </row>
    <row r="16" spans="1:5" ht="15.75">
      <c r="A16" s="352"/>
      <c r="B16" s="352"/>
      <c r="C16" s="46"/>
      <c r="D16" s="350" t="s">
        <v>6</v>
      </c>
      <c r="E16" s="451">
        <v>240801001</v>
      </c>
    </row>
    <row r="17" spans="1:5" ht="84.75" customHeight="1">
      <c r="A17" s="53" t="s">
        <v>5</v>
      </c>
      <c r="B17" s="500" t="s">
        <v>508</v>
      </c>
      <c r="C17" s="500"/>
      <c r="E17" s="509"/>
    </row>
    <row r="18" spans="1:5" ht="19.5" customHeight="1">
      <c r="A18" s="53" t="s">
        <v>7</v>
      </c>
      <c r="B18" s="508" t="s">
        <v>509</v>
      </c>
      <c r="C18" s="508"/>
      <c r="D18" s="350"/>
      <c r="E18" s="510"/>
    </row>
    <row r="19" spans="1:5" ht="15">
      <c r="A19" s="53"/>
      <c r="B19" s="506" t="s">
        <v>8</v>
      </c>
      <c r="C19" s="506"/>
      <c r="D19" s="502"/>
      <c r="E19" s="503"/>
    </row>
    <row r="20" spans="1:5" ht="15">
      <c r="A20" s="53"/>
      <c r="B20" s="507" t="s">
        <v>9</v>
      </c>
      <c r="C20" s="507"/>
      <c r="D20" s="502"/>
      <c r="E20" s="503"/>
    </row>
    <row r="21" spans="1:6" ht="52.5" customHeight="1">
      <c r="A21" s="53" t="s">
        <v>10</v>
      </c>
      <c r="B21" s="499" t="s">
        <v>369</v>
      </c>
      <c r="C21" s="499"/>
      <c r="D21" s="350" t="s">
        <v>385</v>
      </c>
      <c r="E21" s="40">
        <v>148</v>
      </c>
      <c r="F21" s="81"/>
    </row>
    <row r="22" spans="1:5" ht="36.75" customHeight="1">
      <c r="A22" s="53" t="s">
        <v>11</v>
      </c>
      <c r="B22" s="499" t="s">
        <v>478</v>
      </c>
      <c r="C22" s="499"/>
      <c r="D22" s="350" t="s">
        <v>471</v>
      </c>
      <c r="E22" s="452" t="s">
        <v>510</v>
      </c>
    </row>
    <row r="23" spans="1:5" ht="22.5" customHeight="1">
      <c r="A23" s="340" t="s">
        <v>13</v>
      </c>
      <c r="B23" s="328"/>
      <c r="C23" s="328"/>
      <c r="D23" s="329"/>
      <c r="E23" s="40"/>
    </row>
    <row r="24" spans="1:5" ht="27" customHeight="1">
      <c r="A24" s="495" t="s">
        <v>14</v>
      </c>
      <c r="B24" s="495"/>
      <c r="C24" s="495"/>
      <c r="D24" s="495"/>
      <c r="E24" s="495"/>
    </row>
    <row r="25" spans="1:5" ht="15">
      <c r="A25" s="497" t="s">
        <v>430</v>
      </c>
      <c r="B25" s="497"/>
      <c r="C25" s="497"/>
      <c r="D25" s="497"/>
      <c r="E25" s="497"/>
    </row>
    <row r="26" spans="1:5" ht="15">
      <c r="A26" s="492" t="s">
        <v>470</v>
      </c>
      <c r="B26" s="492"/>
      <c r="C26" s="492"/>
      <c r="D26" s="492"/>
      <c r="E26" s="492"/>
    </row>
    <row r="27" spans="1:5" ht="18" customHeight="1">
      <c r="A27" s="492" t="s">
        <v>433</v>
      </c>
      <c r="B27" s="492"/>
      <c r="C27" s="492"/>
      <c r="D27" s="492"/>
      <c r="E27" s="492"/>
    </row>
    <row r="28" spans="1:5" ht="32.25" customHeight="1">
      <c r="A28" s="492" t="s">
        <v>434</v>
      </c>
      <c r="B28" s="492"/>
      <c r="C28" s="492"/>
      <c r="D28" s="492"/>
      <c r="E28" s="492"/>
    </row>
    <row r="29" spans="1:5" ht="15">
      <c r="A29" s="492" t="s">
        <v>435</v>
      </c>
      <c r="B29" s="492"/>
      <c r="C29" s="492"/>
      <c r="D29" s="492"/>
      <c r="E29" s="492"/>
    </row>
    <row r="30" spans="1:5" ht="15">
      <c r="A30" s="492" t="s">
        <v>436</v>
      </c>
      <c r="B30" s="492"/>
      <c r="C30" s="492"/>
      <c r="D30" s="492"/>
      <c r="E30" s="492"/>
    </row>
    <row r="31" spans="1:5" ht="15">
      <c r="A31" s="236"/>
      <c r="B31" s="236"/>
      <c r="C31" s="236"/>
      <c r="D31" s="236"/>
      <c r="E31" s="236"/>
    </row>
    <row r="32" spans="1:5" ht="16.5" customHeight="1">
      <c r="A32" s="498" t="s">
        <v>15</v>
      </c>
      <c r="B32" s="498"/>
      <c r="C32" s="498"/>
      <c r="D32" s="498"/>
      <c r="E32" s="498"/>
    </row>
    <row r="33" spans="1:5" ht="15">
      <c r="A33" s="497" t="s">
        <v>437</v>
      </c>
      <c r="B33" s="497"/>
      <c r="C33" s="497"/>
      <c r="D33" s="497"/>
      <c r="E33" s="497"/>
    </row>
    <row r="34" spans="1:5" ht="15">
      <c r="A34" s="492" t="s">
        <v>438</v>
      </c>
      <c r="B34" s="492"/>
      <c r="C34" s="492"/>
      <c r="D34" s="492"/>
      <c r="E34" s="492"/>
    </row>
    <row r="35" spans="1:5" ht="15">
      <c r="A35" s="492" t="s">
        <v>439</v>
      </c>
      <c r="B35" s="492"/>
      <c r="C35" s="492"/>
      <c r="D35" s="492"/>
      <c r="E35" s="492"/>
    </row>
    <row r="36" spans="1:5" ht="30" customHeight="1">
      <c r="A36" s="492" t="s">
        <v>440</v>
      </c>
      <c r="B36" s="492"/>
      <c r="C36" s="492"/>
      <c r="D36" s="492"/>
      <c r="E36" s="492"/>
    </row>
    <row r="37" spans="1:5" ht="15">
      <c r="A37" s="492" t="s">
        <v>441</v>
      </c>
      <c r="B37" s="492"/>
      <c r="C37" s="492"/>
      <c r="D37" s="492"/>
      <c r="E37" s="492"/>
    </row>
    <row r="38" spans="1:5" ht="15">
      <c r="A38" s="492" t="s">
        <v>446</v>
      </c>
      <c r="B38" s="492"/>
      <c r="C38" s="492"/>
      <c r="D38" s="492"/>
      <c r="E38" s="492"/>
    </row>
    <row r="39" spans="1:5" ht="15">
      <c r="A39" s="492" t="s">
        <v>453</v>
      </c>
      <c r="B39" s="492"/>
      <c r="C39" s="492"/>
      <c r="D39" s="492"/>
      <c r="E39" s="492"/>
    </row>
    <row r="40" spans="1:5" ht="29.25" customHeight="1">
      <c r="A40" s="495" t="s">
        <v>16</v>
      </c>
      <c r="B40" s="495"/>
      <c r="C40" s="495"/>
      <c r="D40" s="495"/>
      <c r="E40" s="495"/>
    </row>
    <row r="41" spans="1:6" ht="57.75" customHeight="1">
      <c r="A41" s="496" t="s">
        <v>390</v>
      </c>
      <c r="B41" s="496"/>
      <c r="C41" s="376" t="s">
        <v>370</v>
      </c>
      <c r="D41" s="48"/>
      <c r="E41" s="80" t="str">
        <f>E4</f>
        <v>В.В. Запеченко</v>
      </c>
      <c r="F41" s="3"/>
    </row>
    <row r="42" spans="1:6" ht="16.5" customHeight="1">
      <c r="A42" s="49"/>
      <c r="B42" s="326"/>
      <c r="C42" s="327" t="s">
        <v>17</v>
      </c>
      <c r="D42" s="327" t="s">
        <v>18</v>
      </c>
      <c r="E42" s="327" t="s">
        <v>19</v>
      </c>
      <c r="F42" s="3"/>
    </row>
    <row r="43" spans="1:6" ht="44.25" customHeight="1">
      <c r="A43" s="331" t="s">
        <v>20</v>
      </c>
      <c r="B43" s="493" t="s">
        <v>511</v>
      </c>
      <c r="C43" s="494"/>
      <c r="D43" s="396" t="s">
        <v>512</v>
      </c>
      <c r="E43" s="396" t="s">
        <v>513</v>
      </c>
      <c r="F43" s="3"/>
    </row>
    <row r="44" spans="1:6" ht="30.75" customHeight="1">
      <c r="A44" s="49"/>
      <c r="B44" s="490" t="s">
        <v>17</v>
      </c>
      <c r="C44" s="491"/>
      <c r="D44" s="330" t="s">
        <v>21</v>
      </c>
      <c r="E44" s="330" t="s">
        <v>22</v>
      </c>
      <c r="F44" s="3"/>
    </row>
    <row r="45" spans="1:6" ht="15">
      <c r="A45" s="49" t="s">
        <v>514</v>
      </c>
      <c r="B45" s="326"/>
      <c r="C45" s="326"/>
      <c r="D45" s="326"/>
      <c r="E45" s="326"/>
      <c r="F45" s="3"/>
    </row>
    <row r="46" ht="15.75">
      <c r="A46" s="44"/>
    </row>
    <row r="47" ht="18.75">
      <c r="A47" s="50"/>
    </row>
    <row r="48" ht="15">
      <c r="A48" s="51"/>
    </row>
    <row r="49" ht="18.75">
      <c r="A49" s="52"/>
    </row>
  </sheetData>
  <sheetProtection/>
  <mergeCells count="45">
    <mergeCell ref="A6:B6"/>
    <mergeCell ref="D1:E1"/>
    <mergeCell ref="D2:E2"/>
    <mergeCell ref="D3:E3"/>
    <mergeCell ref="D5:E5"/>
    <mergeCell ref="D6:E6"/>
    <mergeCell ref="A1:B1"/>
    <mergeCell ref="A2:B2"/>
    <mergeCell ref="A3:B3"/>
    <mergeCell ref="A5:B5"/>
    <mergeCell ref="A14:B14"/>
    <mergeCell ref="A15:B15"/>
    <mergeCell ref="B19:C19"/>
    <mergeCell ref="B20:C20"/>
    <mergeCell ref="B18:C18"/>
    <mergeCell ref="E17:E18"/>
    <mergeCell ref="B21:C21"/>
    <mergeCell ref="B22:C22"/>
    <mergeCell ref="B17:C17"/>
    <mergeCell ref="A7:E7"/>
    <mergeCell ref="D19:D20"/>
    <mergeCell ref="E19:E20"/>
    <mergeCell ref="A8:E10"/>
    <mergeCell ref="A13:B13"/>
    <mergeCell ref="C14:D14"/>
    <mergeCell ref="A12:D12"/>
    <mergeCell ref="A24:E24"/>
    <mergeCell ref="A25:E25"/>
    <mergeCell ref="A26:E26"/>
    <mergeCell ref="A32:E32"/>
    <mergeCell ref="A33:E33"/>
    <mergeCell ref="A34:E34"/>
    <mergeCell ref="A27:E27"/>
    <mergeCell ref="A28:E28"/>
    <mergeCell ref="A29:E29"/>
    <mergeCell ref="A30:E30"/>
    <mergeCell ref="B44:C44"/>
    <mergeCell ref="A35:E35"/>
    <mergeCell ref="A36:E36"/>
    <mergeCell ref="A37:E37"/>
    <mergeCell ref="A38:E38"/>
    <mergeCell ref="A39:E39"/>
    <mergeCell ref="B43:C43"/>
    <mergeCell ref="A40:E40"/>
    <mergeCell ref="A41:B41"/>
  </mergeCells>
  <printOptions horizontalCentered="1"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r:id="rId1"/>
  <headerFooter>
    <oddHeader>&amp;R&amp;P</oddHeader>
  </headerFooter>
  <colBreaks count="1" manualBreakCount="1">
    <brk id="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view="pageBreakPreview" zoomScale="80" zoomScaleNormal="70" zoomScaleSheetLayoutView="80" zoomScalePageLayoutView="70" workbookViewId="0" topLeftCell="A1">
      <selection activeCell="C22" sqref="C22"/>
    </sheetView>
  </sheetViews>
  <sheetFormatPr defaultColWidth="9.140625" defaultRowHeight="15"/>
  <cols>
    <col min="1" max="1" width="37.421875" style="0" customWidth="1"/>
    <col min="2" max="2" width="6.28125" style="0" customWidth="1"/>
    <col min="3" max="3" width="11.421875" style="0" customWidth="1"/>
    <col min="4" max="4" width="11.7109375" style="0" customWidth="1"/>
    <col min="5" max="5" width="11.28125" style="0" customWidth="1"/>
    <col min="6" max="6" width="9.57421875" style="0" customWidth="1"/>
    <col min="7" max="7" width="14.57421875" style="0" customWidth="1"/>
    <col min="8" max="8" width="15.421875" style="0" customWidth="1"/>
    <col min="9" max="9" width="16.421875" style="0" customWidth="1"/>
    <col min="10" max="10" width="11.421875" style="0" customWidth="1"/>
    <col min="11" max="11" width="11.57421875" style="0" customWidth="1"/>
    <col min="12" max="12" width="10.421875" style="0" customWidth="1"/>
    <col min="13" max="13" width="13.28125" style="0" customWidth="1"/>
    <col min="14" max="15" width="12.7109375" style="0" customWidth="1"/>
  </cols>
  <sheetData>
    <row r="1" spans="1:15" ht="15.75">
      <c r="A1" s="626" t="s">
        <v>448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ht="11.25" customHeight="1">
      <c r="A2" s="2"/>
    </row>
    <row r="3" spans="1:15" ht="15">
      <c r="A3" s="837" t="s">
        <v>30</v>
      </c>
      <c r="B3" s="838" t="s">
        <v>37</v>
      </c>
      <c r="C3" s="837" t="s">
        <v>263</v>
      </c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</row>
    <row r="4" spans="1:15" ht="15">
      <c r="A4" s="837"/>
      <c r="B4" s="838"/>
      <c r="C4" s="837" t="s">
        <v>264</v>
      </c>
      <c r="D4" s="837" t="s">
        <v>69</v>
      </c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</row>
    <row r="5" spans="1:15" ht="15">
      <c r="A5" s="837"/>
      <c r="B5" s="838"/>
      <c r="C5" s="837"/>
      <c r="D5" s="837" t="s">
        <v>265</v>
      </c>
      <c r="E5" s="837"/>
      <c r="F5" s="837"/>
      <c r="G5" s="837"/>
      <c r="H5" s="837"/>
      <c r="I5" s="837"/>
      <c r="J5" s="837" t="s">
        <v>266</v>
      </c>
      <c r="K5" s="837"/>
      <c r="L5" s="837" t="s">
        <v>225</v>
      </c>
      <c r="M5" s="837"/>
      <c r="N5" s="837"/>
      <c r="O5" s="837" t="s">
        <v>267</v>
      </c>
    </row>
    <row r="6" spans="1:15" ht="57.75" customHeight="1">
      <c r="A6" s="837"/>
      <c r="B6" s="838"/>
      <c r="C6" s="837"/>
      <c r="D6" s="182" t="s">
        <v>268</v>
      </c>
      <c r="E6" s="182" t="s">
        <v>269</v>
      </c>
      <c r="F6" s="182" t="s">
        <v>270</v>
      </c>
      <c r="G6" s="182" t="s">
        <v>229</v>
      </c>
      <c r="H6" s="182" t="s">
        <v>271</v>
      </c>
      <c r="I6" s="182" t="s">
        <v>272</v>
      </c>
      <c r="J6" s="182" t="s">
        <v>273</v>
      </c>
      <c r="K6" s="182" t="s">
        <v>266</v>
      </c>
      <c r="L6" s="182" t="s">
        <v>274</v>
      </c>
      <c r="M6" s="182" t="s">
        <v>429</v>
      </c>
      <c r="N6" s="182" t="s">
        <v>428</v>
      </c>
      <c r="O6" s="837"/>
    </row>
    <row r="7" spans="1:15" s="212" customFormat="1" ht="12">
      <c r="A7" s="211">
        <v>1</v>
      </c>
      <c r="B7" s="232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</row>
    <row r="8" spans="1:15" ht="15">
      <c r="A8" s="286" t="s">
        <v>238</v>
      </c>
      <c r="B8" s="284">
        <v>1000</v>
      </c>
      <c r="C8" s="443">
        <f>C9+C10+C11+C12+C13+C14+C15+C16+C17</f>
        <v>2623765.6999999997</v>
      </c>
      <c r="D8" s="444">
        <f aca="true" t="shared" si="0" ref="D8:O8">D9+D10+D11+D12+D13+D14+D15+D16+D17</f>
        <v>745856.12</v>
      </c>
      <c r="E8" s="443">
        <f t="shared" si="0"/>
        <v>42000</v>
      </c>
      <c r="F8" s="443">
        <f t="shared" si="0"/>
        <v>29661.010000000002</v>
      </c>
      <c r="G8" s="443">
        <f t="shared" si="0"/>
        <v>0</v>
      </c>
      <c r="H8" s="443">
        <f t="shared" si="0"/>
        <v>306671.16</v>
      </c>
      <c r="I8" s="443">
        <f t="shared" si="0"/>
        <v>66154.5</v>
      </c>
      <c r="J8" s="443">
        <f t="shared" si="0"/>
        <v>56000</v>
      </c>
      <c r="K8" s="443">
        <f t="shared" si="0"/>
        <v>0</v>
      </c>
      <c r="L8" s="443">
        <f t="shared" si="0"/>
        <v>1377422.9100000001</v>
      </c>
      <c r="M8" s="443">
        <f t="shared" si="0"/>
        <v>0</v>
      </c>
      <c r="N8" s="443">
        <f t="shared" si="0"/>
        <v>0</v>
      </c>
      <c r="O8" s="443">
        <f t="shared" si="0"/>
        <v>0</v>
      </c>
    </row>
    <row r="9" spans="1:15" ht="38.25">
      <c r="A9" s="288" t="s">
        <v>239</v>
      </c>
      <c r="B9" s="159">
        <v>1100</v>
      </c>
      <c r="C9" s="445">
        <f>SUM(D9:O9)</f>
        <v>472038.46</v>
      </c>
      <c r="D9" s="445">
        <f>90557+550+453+1401.51+1255.2</f>
        <v>94216.70999999999</v>
      </c>
      <c r="E9" s="445">
        <v>0</v>
      </c>
      <c r="F9" s="445">
        <v>5225.11</v>
      </c>
      <c r="G9" s="445">
        <v>0</v>
      </c>
      <c r="H9" s="445">
        <f>51500</f>
        <v>51500</v>
      </c>
      <c r="I9" s="445">
        <f>735</f>
        <v>735</v>
      </c>
      <c r="J9" s="445">
        <v>0</v>
      </c>
      <c r="K9" s="445">
        <v>0</v>
      </c>
      <c r="L9" s="445">
        <v>320361.64</v>
      </c>
      <c r="M9" s="445">
        <v>0</v>
      </c>
      <c r="N9" s="445">
        <v>0</v>
      </c>
      <c r="O9" s="445">
        <v>0</v>
      </c>
    </row>
    <row r="10" spans="1:15" ht="25.5">
      <c r="A10" s="288" t="s">
        <v>240</v>
      </c>
      <c r="B10" s="159">
        <v>1200</v>
      </c>
      <c r="C10" s="445">
        <f aca="true" t="shared" si="1" ref="C10:C21">SUM(D10:O10)</f>
        <v>413515.24</v>
      </c>
      <c r="D10" s="445">
        <f>1258.75+98437+1040.5+239.16+47839</f>
        <v>148814.41</v>
      </c>
      <c r="E10" s="445">
        <v>42000</v>
      </c>
      <c r="F10" s="445">
        <v>9763.92</v>
      </c>
      <c r="G10" s="445">
        <v>0</v>
      </c>
      <c r="H10" s="445">
        <f>7700+50000</f>
        <v>57700</v>
      </c>
      <c r="I10" s="445">
        <f>735+735</f>
        <v>1470</v>
      </c>
      <c r="J10" s="445">
        <v>0</v>
      </c>
      <c r="K10" s="445">
        <v>0</v>
      </c>
      <c r="L10" s="445">
        <f>114414.87+39352.04</f>
        <v>153766.91</v>
      </c>
      <c r="M10" s="445">
        <v>0</v>
      </c>
      <c r="N10" s="445">
        <v>0</v>
      </c>
      <c r="O10" s="445">
        <v>0</v>
      </c>
    </row>
    <row r="11" spans="1:15" ht="25.5">
      <c r="A11" s="288" t="s">
        <v>241</v>
      </c>
      <c r="B11" s="159">
        <v>1300</v>
      </c>
      <c r="C11" s="445">
        <f t="shared" si="1"/>
        <v>37279.65</v>
      </c>
      <c r="D11" s="445">
        <f>9233</f>
        <v>9233</v>
      </c>
      <c r="E11" s="445">
        <v>0</v>
      </c>
      <c r="F11" s="445">
        <v>3620.7</v>
      </c>
      <c r="G11" s="445">
        <v>0</v>
      </c>
      <c r="H11" s="445">
        <v>0</v>
      </c>
      <c r="I11" s="445">
        <v>1543</v>
      </c>
      <c r="J11" s="445">
        <v>0</v>
      </c>
      <c r="K11" s="445">
        <v>0</v>
      </c>
      <c r="L11" s="445">
        <v>22882.95</v>
      </c>
      <c r="M11" s="445">
        <v>0</v>
      </c>
      <c r="N11" s="445">
        <v>0</v>
      </c>
      <c r="O11" s="445">
        <v>0</v>
      </c>
    </row>
    <row r="12" spans="1:15" ht="12.75" customHeight="1">
      <c r="A12" s="288" t="s">
        <v>242</v>
      </c>
      <c r="B12" s="159">
        <v>1400</v>
      </c>
      <c r="C12" s="445">
        <f t="shared" si="1"/>
        <v>749296.76</v>
      </c>
      <c r="D12" s="445">
        <f>6920.5+282552.5</f>
        <v>289473</v>
      </c>
      <c r="E12" s="445">
        <v>0</v>
      </c>
      <c r="F12" s="445">
        <v>6640.45</v>
      </c>
      <c r="G12" s="445">
        <v>0</v>
      </c>
      <c r="H12" s="445">
        <f>42190.49</f>
        <v>42190.49</v>
      </c>
      <c r="I12" s="445">
        <v>1543</v>
      </c>
      <c r="J12" s="445">
        <v>56000</v>
      </c>
      <c r="K12" s="445">
        <v>0</v>
      </c>
      <c r="L12" s="445">
        <v>353449.82</v>
      </c>
      <c r="M12" s="445">
        <v>0</v>
      </c>
      <c r="N12" s="445">
        <v>0</v>
      </c>
      <c r="O12" s="445">
        <v>0</v>
      </c>
    </row>
    <row r="13" spans="1:15" ht="15">
      <c r="A13" s="288" t="s">
        <v>243</v>
      </c>
      <c r="B13" s="159">
        <v>1500</v>
      </c>
      <c r="C13" s="445">
        <f t="shared" si="1"/>
        <v>668735.25</v>
      </c>
      <c r="D13" s="445">
        <v>151044</v>
      </c>
      <c r="E13" s="445">
        <v>0</v>
      </c>
      <c r="F13" s="445">
        <v>3620.7</v>
      </c>
      <c r="G13" s="445">
        <v>0</v>
      </c>
      <c r="H13" s="445">
        <f>46980.67+58300+50000</f>
        <v>155280.66999999998</v>
      </c>
      <c r="I13" s="445">
        <f>2421.5+2200</f>
        <v>4621.5</v>
      </c>
      <c r="J13" s="445">
        <v>0</v>
      </c>
      <c r="K13" s="445">
        <v>0</v>
      </c>
      <c r="L13" s="445">
        <v>354168.38</v>
      </c>
      <c r="M13" s="445">
        <v>0</v>
      </c>
      <c r="N13" s="445">
        <v>0</v>
      </c>
      <c r="O13" s="445">
        <v>0</v>
      </c>
    </row>
    <row r="14" spans="1:15" ht="15">
      <c r="A14" s="288" t="s">
        <v>244</v>
      </c>
      <c r="B14" s="159">
        <v>1600</v>
      </c>
      <c r="C14" s="445">
        <f t="shared" si="1"/>
        <v>282900.33999999997</v>
      </c>
      <c r="D14" s="445">
        <f>33983+17466+1001+625</f>
        <v>53075</v>
      </c>
      <c r="E14" s="445">
        <v>0</v>
      </c>
      <c r="F14" s="445">
        <f>790.13</f>
        <v>790.13</v>
      </c>
      <c r="G14" s="445">
        <v>0</v>
      </c>
      <c r="H14" s="445">
        <v>0</v>
      </c>
      <c r="I14" s="445">
        <f>19928.23+36313.77</f>
        <v>56242</v>
      </c>
      <c r="J14" s="445">
        <v>0</v>
      </c>
      <c r="K14" s="445">
        <v>0</v>
      </c>
      <c r="L14" s="445">
        <v>172793.21</v>
      </c>
      <c r="M14" s="445">
        <v>0</v>
      </c>
      <c r="N14" s="445">
        <v>0</v>
      </c>
      <c r="O14" s="445">
        <v>0</v>
      </c>
    </row>
    <row r="15" spans="1:15" ht="15">
      <c r="A15" s="288" t="s">
        <v>245</v>
      </c>
      <c r="B15" s="159">
        <v>1700</v>
      </c>
      <c r="C15" s="445">
        <f t="shared" si="1"/>
        <v>0</v>
      </c>
      <c r="D15" s="445">
        <v>0</v>
      </c>
      <c r="E15" s="445">
        <v>0</v>
      </c>
      <c r="F15" s="445">
        <v>0</v>
      </c>
      <c r="G15" s="445">
        <v>0</v>
      </c>
      <c r="H15" s="445">
        <v>0</v>
      </c>
      <c r="I15" s="445">
        <v>0</v>
      </c>
      <c r="J15" s="445">
        <v>0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</row>
    <row r="16" spans="1:15" ht="25.5">
      <c r="A16" s="288" t="s">
        <v>246</v>
      </c>
      <c r="B16" s="159">
        <v>1800</v>
      </c>
      <c r="C16" s="445">
        <f t="shared" si="1"/>
        <v>0</v>
      </c>
      <c r="D16" s="445">
        <v>0</v>
      </c>
      <c r="E16" s="445">
        <v>0</v>
      </c>
      <c r="F16" s="445">
        <v>0</v>
      </c>
      <c r="G16" s="445">
        <v>0</v>
      </c>
      <c r="H16" s="445">
        <v>0</v>
      </c>
      <c r="I16" s="445">
        <v>0</v>
      </c>
      <c r="J16" s="445">
        <v>0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</row>
    <row r="17" spans="1:15" ht="15">
      <c r="A17" s="288" t="s">
        <v>247</v>
      </c>
      <c r="B17" s="159">
        <v>1900</v>
      </c>
      <c r="C17" s="445">
        <f t="shared" si="1"/>
        <v>0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  <c r="I17" s="445">
        <v>0</v>
      </c>
      <c r="J17" s="445">
        <v>0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</row>
    <row r="18" spans="1:15" ht="15">
      <c r="A18" s="286" t="s">
        <v>248</v>
      </c>
      <c r="B18" s="284">
        <v>2000</v>
      </c>
      <c r="C18" s="312">
        <f aca="true" t="shared" si="2" ref="C18:O18">C19+C20+C21</f>
        <v>0</v>
      </c>
      <c r="D18" s="312">
        <f t="shared" si="2"/>
        <v>0</v>
      </c>
      <c r="E18" s="312">
        <f t="shared" si="2"/>
        <v>0</v>
      </c>
      <c r="F18" s="312">
        <f t="shared" si="2"/>
        <v>0</v>
      </c>
      <c r="G18" s="312">
        <f t="shared" si="2"/>
        <v>0</v>
      </c>
      <c r="H18" s="312">
        <f t="shared" si="2"/>
        <v>0</v>
      </c>
      <c r="I18" s="312">
        <f t="shared" si="2"/>
        <v>0</v>
      </c>
      <c r="J18" s="312">
        <f t="shared" si="2"/>
        <v>0</v>
      </c>
      <c r="K18" s="312">
        <f t="shared" si="2"/>
        <v>0</v>
      </c>
      <c r="L18" s="312">
        <f t="shared" si="2"/>
        <v>0</v>
      </c>
      <c r="M18" s="312">
        <f t="shared" si="2"/>
        <v>0</v>
      </c>
      <c r="N18" s="312">
        <f t="shared" si="2"/>
        <v>0</v>
      </c>
      <c r="O18" s="312">
        <f t="shared" si="2"/>
        <v>0</v>
      </c>
    </row>
    <row r="19" spans="1:15" ht="15">
      <c r="A19" s="288" t="s">
        <v>249</v>
      </c>
      <c r="B19" s="159">
        <v>2100</v>
      </c>
      <c r="C19" s="445">
        <f t="shared" si="1"/>
        <v>0</v>
      </c>
      <c r="D19" s="445">
        <v>0</v>
      </c>
      <c r="E19" s="445">
        <v>0</v>
      </c>
      <c r="F19" s="445">
        <v>0</v>
      </c>
      <c r="G19" s="445">
        <v>0</v>
      </c>
      <c r="H19" s="445">
        <v>0</v>
      </c>
      <c r="I19" s="445">
        <v>0</v>
      </c>
      <c r="J19" s="445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</row>
    <row r="20" spans="1:15" ht="25.5">
      <c r="A20" s="288" t="s">
        <v>250</v>
      </c>
      <c r="B20" s="159">
        <v>2200</v>
      </c>
      <c r="C20" s="445">
        <f t="shared" si="1"/>
        <v>0</v>
      </c>
      <c r="D20" s="445">
        <v>0</v>
      </c>
      <c r="E20" s="445">
        <v>0</v>
      </c>
      <c r="F20" s="445">
        <v>0</v>
      </c>
      <c r="G20" s="445">
        <v>0</v>
      </c>
      <c r="H20" s="445">
        <v>0</v>
      </c>
      <c r="I20" s="445">
        <v>0</v>
      </c>
      <c r="J20" s="445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</row>
    <row r="21" spans="1:15" ht="51">
      <c r="A21" s="288" t="s">
        <v>251</v>
      </c>
      <c r="B21" s="159">
        <v>2300</v>
      </c>
      <c r="C21" s="445">
        <f t="shared" si="1"/>
        <v>0</v>
      </c>
      <c r="D21" s="445">
        <v>0</v>
      </c>
      <c r="E21" s="445">
        <v>0</v>
      </c>
      <c r="F21" s="445">
        <v>0</v>
      </c>
      <c r="G21" s="445">
        <v>0</v>
      </c>
      <c r="H21" s="445">
        <v>0</v>
      </c>
      <c r="I21" s="445">
        <v>0</v>
      </c>
      <c r="J21" s="445">
        <v>0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</row>
    <row r="22" spans="1:15" ht="15">
      <c r="A22" s="279" t="s">
        <v>49</v>
      </c>
      <c r="B22" s="159">
        <v>9000</v>
      </c>
      <c r="C22" s="445">
        <f>SUM(D22:O22)</f>
        <v>2623765.79</v>
      </c>
      <c r="D22" s="445">
        <v>745856.12</v>
      </c>
      <c r="E22" s="445">
        <v>42000</v>
      </c>
      <c r="F22" s="445">
        <v>29661.01</v>
      </c>
      <c r="G22" s="445"/>
      <c r="H22" s="445">
        <v>306671.16</v>
      </c>
      <c r="I22" s="445">
        <v>66154.5</v>
      </c>
      <c r="J22" s="445">
        <f>J8</f>
        <v>56000</v>
      </c>
      <c r="K22" s="445"/>
      <c r="L22" s="445">
        <v>1377423</v>
      </c>
      <c r="M22" s="445"/>
      <c r="N22" s="445"/>
      <c r="O22" s="445">
        <v>0</v>
      </c>
    </row>
    <row r="23" spans="1:3" ht="18.75">
      <c r="A23" s="10"/>
      <c r="C23">
        <f>C8+C18</f>
        <v>2623765.6999999997</v>
      </c>
    </row>
    <row r="24" spans="1:15" ht="37.5" customHeight="1">
      <c r="A24" s="256" t="s">
        <v>390</v>
      </c>
      <c r="B24" s="13"/>
      <c r="C24" s="13"/>
      <c r="D24" s="13"/>
      <c r="E24" s="829" t="str">
        <f>титул!C41</f>
        <v>Директор</v>
      </c>
      <c r="F24" s="830"/>
      <c r="G24" s="830"/>
      <c r="H24" s="111"/>
      <c r="I24" s="111"/>
      <c r="J24" s="111"/>
      <c r="K24" s="111"/>
      <c r="L24" s="829" t="str">
        <f>титул!E41</f>
        <v>В.В. Запеченко</v>
      </c>
      <c r="M24" s="831"/>
      <c r="N24" s="831"/>
      <c r="O24" s="27"/>
    </row>
    <row r="25" spans="1:15" ht="20.25" customHeight="1">
      <c r="A25" s="202"/>
      <c r="B25" s="8"/>
      <c r="C25" s="8"/>
      <c r="D25" s="8"/>
      <c r="E25" s="537" t="s">
        <v>17</v>
      </c>
      <c r="F25" s="537"/>
      <c r="G25" s="33"/>
      <c r="H25" s="33"/>
      <c r="I25" s="537" t="s">
        <v>18</v>
      </c>
      <c r="J25" s="537"/>
      <c r="K25" s="33"/>
      <c r="L25" s="537" t="s">
        <v>19</v>
      </c>
      <c r="M25" s="537"/>
      <c r="N25" s="537"/>
      <c r="O25" s="8"/>
    </row>
    <row r="26" spans="1:15" ht="32.25" customHeight="1">
      <c r="A26" s="256" t="s">
        <v>20</v>
      </c>
      <c r="B26" s="13"/>
      <c r="C26" s="13"/>
      <c r="D26" s="13"/>
      <c r="E26" s="832" t="s">
        <v>511</v>
      </c>
      <c r="F26" s="833"/>
      <c r="G26" s="833"/>
      <c r="H26" s="111"/>
      <c r="I26" s="832" t="s">
        <v>512</v>
      </c>
      <c r="J26" s="833"/>
      <c r="K26" s="833"/>
      <c r="L26" s="832" t="s">
        <v>513</v>
      </c>
      <c r="M26" s="834"/>
      <c r="N26" s="834"/>
      <c r="O26" s="27"/>
    </row>
    <row r="27" spans="1:15" ht="16.5" customHeight="1">
      <c r="A27" s="8"/>
      <c r="B27" s="8"/>
      <c r="C27" s="8"/>
      <c r="D27" s="8"/>
      <c r="E27" s="537" t="s">
        <v>17</v>
      </c>
      <c r="F27" s="537"/>
      <c r="G27" s="33"/>
      <c r="H27" s="33"/>
      <c r="I27" s="537" t="s">
        <v>21</v>
      </c>
      <c r="J27" s="537"/>
      <c r="K27" s="33"/>
      <c r="L27" s="537" t="s">
        <v>22</v>
      </c>
      <c r="M27" s="537"/>
      <c r="N27" s="537"/>
      <c r="O27" s="8"/>
    </row>
    <row r="28" spans="1:15" ht="18.75">
      <c r="A28" s="835" t="s">
        <v>514</v>
      </c>
      <c r="B28" s="835"/>
      <c r="C28" s="9"/>
      <c r="D28" s="9"/>
      <c r="E28" s="9"/>
      <c r="F28" s="9"/>
      <c r="G28" s="9"/>
      <c r="H28" s="9"/>
      <c r="I28" s="13"/>
      <c r="J28" s="13"/>
      <c r="K28" s="13"/>
      <c r="L28" s="11"/>
      <c r="M28" s="11"/>
      <c r="N28" s="11"/>
      <c r="O28" s="28"/>
    </row>
    <row r="29" spans="1:15" s="37" customFormat="1" ht="18.75">
      <c r="A29" s="38"/>
      <c r="B29" s="38"/>
      <c r="C29" s="9"/>
      <c r="D29" s="9"/>
      <c r="E29" s="9"/>
      <c r="F29" s="9"/>
      <c r="G29" s="9"/>
      <c r="H29" s="9"/>
      <c r="I29" s="36"/>
      <c r="J29" s="36"/>
      <c r="K29" s="36"/>
      <c r="L29" s="11"/>
      <c r="M29" s="11"/>
      <c r="N29" s="11"/>
      <c r="O29" s="28"/>
    </row>
    <row r="30" spans="1:15" s="195" customFormat="1" ht="11.25">
      <c r="A30" s="687" t="s">
        <v>492</v>
      </c>
      <c r="B30" s="816"/>
      <c r="C30" s="816"/>
      <c r="D30" s="816"/>
      <c r="E30" s="816"/>
      <c r="F30" s="816"/>
      <c r="G30" s="816"/>
      <c r="H30" s="816"/>
      <c r="I30" s="816"/>
      <c r="J30" s="816"/>
      <c r="K30" s="816"/>
      <c r="L30" s="816"/>
      <c r="M30" s="816"/>
      <c r="N30" s="816"/>
      <c r="O30" s="816"/>
    </row>
    <row r="31" spans="1:15" s="195" customFormat="1" ht="11.25">
      <c r="A31" s="687" t="s">
        <v>275</v>
      </c>
      <c r="B31" s="816"/>
      <c r="C31" s="816"/>
      <c r="D31" s="816"/>
      <c r="E31" s="816"/>
      <c r="F31" s="816"/>
      <c r="G31" s="816"/>
      <c r="H31" s="816"/>
      <c r="I31" s="816"/>
      <c r="J31" s="816"/>
      <c r="K31" s="816"/>
      <c r="L31" s="816"/>
      <c r="M31" s="816"/>
      <c r="N31" s="816"/>
      <c r="O31" s="816"/>
    </row>
    <row r="32" spans="1:15" s="37" customFormat="1" ht="18.75">
      <c r="A32" s="38"/>
      <c r="B32" s="38"/>
      <c r="C32" s="9"/>
      <c r="D32" s="9"/>
      <c r="E32" s="9"/>
      <c r="F32" s="9"/>
      <c r="G32" s="9"/>
      <c r="H32" s="9"/>
      <c r="I32" s="36"/>
      <c r="J32" s="36"/>
      <c r="K32" s="36"/>
      <c r="L32" s="11"/>
      <c r="M32" s="11"/>
      <c r="N32" s="11"/>
      <c r="O32" s="28"/>
    </row>
    <row r="33" spans="1:15" ht="15.75">
      <c r="A33" s="17"/>
      <c r="B33" s="17"/>
      <c r="C33" s="34"/>
      <c r="D33" s="34"/>
      <c r="E33" s="34"/>
      <c r="F33" s="34"/>
      <c r="G33" s="34"/>
      <c r="H33" s="34"/>
      <c r="I33" s="30"/>
      <c r="J33" s="30"/>
      <c r="K33" s="30"/>
      <c r="L33" s="135"/>
      <c r="M33" s="135"/>
      <c r="N33" s="135"/>
      <c r="O33" s="257"/>
    </row>
    <row r="34" spans="1:15" ht="24" customHeight="1">
      <c r="A34" s="775"/>
      <c r="B34" s="775"/>
      <c r="C34" s="775"/>
      <c r="D34" s="775"/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</row>
    <row r="35" spans="1:15" ht="24" customHeight="1">
      <c r="A35" s="775"/>
      <c r="B35" s="775"/>
      <c r="C35" s="775"/>
      <c r="D35" s="775"/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</row>
    <row r="36" spans="1:15" ht="24" customHeight="1">
      <c r="A36" s="775"/>
      <c r="B36" s="775"/>
      <c r="C36" s="775"/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</row>
    <row r="37" spans="1:15" ht="15.75">
      <c r="A37" s="776"/>
      <c r="B37" s="776"/>
      <c r="C37" s="776"/>
      <c r="D37" s="776"/>
      <c r="E37" s="776"/>
      <c r="F37" s="776"/>
      <c r="G37" s="776"/>
      <c r="H37" s="776"/>
      <c r="I37" s="776"/>
      <c r="J37" s="776"/>
      <c r="K37" s="776"/>
      <c r="L37" s="257"/>
      <c r="M37" s="257"/>
      <c r="N37" s="257"/>
      <c r="O37" s="257"/>
    </row>
    <row r="38" spans="1:15" ht="15.75">
      <c r="A38" s="684"/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</row>
    <row r="39" ht="15">
      <c r="A39" s="1"/>
    </row>
    <row r="40" ht="18.75">
      <c r="A40" s="10"/>
    </row>
  </sheetData>
  <sheetProtection/>
  <mergeCells count="29">
    <mergeCell ref="A38:O38"/>
    <mergeCell ref="J5:K5"/>
    <mergeCell ref="L5:N5"/>
    <mergeCell ref="A37:K37"/>
    <mergeCell ref="A34:O34"/>
    <mergeCell ref="A35:O35"/>
    <mergeCell ref="A36:O36"/>
    <mergeCell ref="O5:O6"/>
    <mergeCell ref="A30:O30"/>
    <mergeCell ref="A31:O31"/>
    <mergeCell ref="A1:O1"/>
    <mergeCell ref="A3:A6"/>
    <mergeCell ref="B3:B6"/>
    <mergeCell ref="C3:O3"/>
    <mergeCell ref="C4:C6"/>
    <mergeCell ref="D4:O4"/>
    <mergeCell ref="D5:I5"/>
    <mergeCell ref="A28:B28"/>
    <mergeCell ref="I27:J27"/>
    <mergeCell ref="E25:F25"/>
    <mergeCell ref="L25:N25"/>
    <mergeCell ref="E27:F27"/>
    <mergeCell ref="I25:J25"/>
    <mergeCell ref="E24:G24"/>
    <mergeCell ref="L24:N24"/>
    <mergeCell ref="E26:G26"/>
    <mergeCell ref="I26:K26"/>
    <mergeCell ref="L26:N26"/>
    <mergeCell ref="L27:N27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  <headerFooter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="80" zoomScaleNormal="70" zoomScaleSheetLayoutView="80" zoomScalePageLayoutView="85" workbookViewId="0" topLeftCell="A10">
      <selection activeCell="C34" sqref="C34:D34"/>
    </sheetView>
  </sheetViews>
  <sheetFormatPr defaultColWidth="9.140625" defaultRowHeight="15"/>
  <cols>
    <col min="1" max="1" width="26.140625" style="0" customWidth="1"/>
    <col min="2" max="2" width="20.57421875" style="0" customWidth="1"/>
    <col min="3" max="3" width="11.140625" style="0" customWidth="1"/>
    <col min="4" max="4" width="6.57421875" style="0" customWidth="1"/>
    <col min="5" max="5" width="5.7109375" style="0" customWidth="1"/>
    <col min="6" max="6" width="5.421875" style="0" customWidth="1"/>
    <col min="7" max="7" width="16.57421875" style="0" customWidth="1"/>
    <col min="8" max="8" width="20.57421875" style="0" customWidth="1"/>
    <col min="9" max="9" width="16.7109375" style="0" customWidth="1"/>
    <col min="10" max="17" width="19.421875" style="0" customWidth="1"/>
    <col min="18" max="18" width="20.57421875" style="0" customWidth="1"/>
    <col min="19" max="19" width="18.140625" style="0" bestFit="1" customWidth="1"/>
    <col min="20" max="20" width="24.00390625" style="0" bestFit="1" customWidth="1"/>
    <col min="21" max="21" width="19.57421875" style="0" customWidth="1"/>
    <col min="22" max="22" width="18.28125" style="0" customWidth="1"/>
    <col min="23" max="23" width="18.140625" style="0" bestFit="1" customWidth="1"/>
    <col min="24" max="24" width="17.00390625" style="0" bestFit="1" customWidth="1"/>
    <col min="25" max="25" width="19.57421875" style="0" customWidth="1"/>
    <col min="26" max="26" width="18.28125" style="0" customWidth="1"/>
  </cols>
  <sheetData>
    <row r="1" spans="1:26" ht="18.75">
      <c r="A1" s="634" t="s">
        <v>453</v>
      </c>
      <c r="B1" s="634"/>
      <c r="C1" s="634"/>
      <c r="D1" s="634"/>
      <c r="E1" s="634"/>
      <c r="F1" s="634"/>
      <c r="G1" s="634"/>
      <c r="H1" s="634"/>
      <c r="I1" s="63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6.75" customHeight="1">
      <c r="A2" s="848"/>
      <c r="B2" s="848"/>
      <c r="C2" s="848"/>
      <c r="D2" s="848"/>
      <c r="E2" s="848"/>
      <c r="F2" s="848"/>
      <c r="G2" s="848"/>
      <c r="H2" s="848"/>
      <c r="I2" s="84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9" ht="15.75">
      <c r="A3" s="4"/>
      <c r="B3" s="4"/>
      <c r="C3" s="501" t="s">
        <v>368</v>
      </c>
      <c r="D3" s="501"/>
      <c r="E3" s="4"/>
      <c r="H3" s="4"/>
      <c r="I3" s="20" t="s">
        <v>1</v>
      </c>
    </row>
    <row r="4" spans="1:9" ht="18.75" customHeight="1">
      <c r="A4" s="4"/>
      <c r="C4" s="790"/>
      <c r="D4" s="790"/>
      <c r="E4" s="790"/>
      <c r="F4" s="790"/>
      <c r="G4" s="196"/>
      <c r="H4" s="201" t="s">
        <v>2</v>
      </c>
      <c r="I4" s="82">
        <f>титул!E13</f>
        <v>44967</v>
      </c>
    </row>
    <row r="5" spans="1:9" ht="15.75">
      <c r="A5" s="4"/>
      <c r="B5" s="6"/>
      <c r="C5" s="641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D5" s="641"/>
      <c r="E5" s="641"/>
      <c r="F5" s="641"/>
      <c r="G5" s="641"/>
      <c r="H5" s="201" t="s">
        <v>3</v>
      </c>
      <c r="I5" s="76">
        <f>титул!E14</f>
        <v>0</v>
      </c>
    </row>
    <row r="6" spans="1:9" ht="15.75">
      <c r="A6" s="4"/>
      <c r="B6" s="6"/>
      <c r="C6" s="641"/>
      <c r="D6" s="641"/>
      <c r="E6" s="641"/>
      <c r="F6" s="641"/>
      <c r="G6" s="641"/>
      <c r="H6" s="201" t="s">
        <v>4</v>
      </c>
      <c r="I6" s="76">
        <f>титул!E15</f>
        <v>2408001477</v>
      </c>
    </row>
    <row r="7" spans="1:9" ht="53.25" customHeight="1">
      <c r="A7" s="849" t="s">
        <v>5</v>
      </c>
      <c r="B7" s="849"/>
      <c r="C7" s="743"/>
      <c r="D7" s="743"/>
      <c r="E7" s="743"/>
      <c r="F7" s="743"/>
      <c r="G7" s="743"/>
      <c r="H7" s="201" t="s">
        <v>6</v>
      </c>
      <c r="I7" s="76">
        <f>титул!E16</f>
        <v>240801001</v>
      </c>
    </row>
    <row r="8" spans="1:9" ht="31.5" customHeight="1">
      <c r="A8" s="849" t="s">
        <v>452</v>
      </c>
      <c r="B8" s="849"/>
      <c r="C8" s="677" t="str">
        <f>титул!B21</f>
        <v>Министерство социальной политики Красноярского края</v>
      </c>
      <c r="D8" s="677"/>
      <c r="E8" s="677"/>
      <c r="F8" s="677"/>
      <c r="G8" s="840"/>
      <c r="H8" s="201" t="s">
        <v>23</v>
      </c>
      <c r="I8" s="76">
        <f>титул!E21</f>
        <v>148</v>
      </c>
    </row>
    <row r="9" spans="1:9" ht="29.25" customHeight="1">
      <c r="A9" s="849" t="s">
        <v>11</v>
      </c>
      <c r="B9" s="849"/>
      <c r="C9" s="677" t="str">
        <f>титул!B22</f>
        <v>г.Красноярск 
(Красноярский край)</v>
      </c>
      <c r="D9" s="677"/>
      <c r="E9" s="677"/>
      <c r="F9" s="677"/>
      <c r="G9" s="840"/>
      <c r="H9" s="201" t="s">
        <v>12</v>
      </c>
      <c r="I9" s="76" t="str">
        <f>титул!E22</f>
        <v>04610151051</v>
      </c>
    </row>
    <row r="10" spans="1:9" ht="30" customHeight="1">
      <c r="A10" s="850" t="s">
        <v>13</v>
      </c>
      <c r="B10" s="850"/>
      <c r="H10" s="6"/>
      <c r="I10" s="22"/>
    </row>
    <row r="11" ht="12.75" customHeight="1">
      <c r="A11" s="11"/>
    </row>
    <row r="12" spans="1:9" ht="21" customHeight="1">
      <c r="A12" s="837" t="s">
        <v>276</v>
      </c>
      <c r="B12" s="837" t="s">
        <v>277</v>
      </c>
      <c r="C12" s="837" t="s">
        <v>278</v>
      </c>
      <c r="D12" s="838" t="s">
        <v>279</v>
      </c>
      <c r="E12" s="838"/>
      <c r="F12" s="838" t="s">
        <v>280</v>
      </c>
      <c r="G12" s="837" t="s">
        <v>281</v>
      </c>
      <c r="H12" s="837" t="s">
        <v>282</v>
      </c>
      <c r="I12" s="837" t="s">
        <v>283</v>
      </c>
    </row>
    <row r="13" spans="1:9" ht="21" customHeight="1">
      <c r="A13" s="837"/>
      <c r="B13" s="837"/>
      <c r="C13" s="837"/>
      <c r="D13" s="213" t="s">
        <v>431</v>
      </c>
      <c r="E13" s="213" t="s">
        <v>284</v>
      </c>
      <c r="F13" s="838"/>
      <c r="G13" s="837"/>
      <c r="H13" s="837"/>
      <c r="I13" s="837"/>
    </row>
    <row r="14" spans="1:9" s="212" customFormat="1" ht="12">
      <c r="A14" s="211">
        <v>1</v>
      </c>
      <c r="B14" s="211">
        <v>2</v>
      </c>
      <c r="C14" s="211">
        <v>3</v>
      </c>
      <c r="D14" s="211">
        <v>4</v>
      </c>
      <c r="E14" s="211">
        <v>5</v>
      </c>
      <c r="F14" s="211">
        <v>6</v>
      </c>
      <c r="G14" s="211">
        <v>7</v>
      </c>
      <c r="H14" s="211">
        <v>8</v>
      </c>
      <c r="I14" s="211">
        <v>9</v>
      </c>
    </row>
    <row r="15" spans="1:9" ht="31.5">
      <c r="A15" s="325" t="s">
        <v>285</v>
      </c>
      <c r="B15" s="313" t="s">
        <v>286</v>
      </c>
      <c r="C15" s="61" t="s">
        <v>287</v>
      </c>
      <c r="D15" s="313" t="s">
        <v>286</v>
      </c>
      <c r="E15" s="313" t="s">
        <v>286</v>
      </c>
      <c r="F15" s="159">
        <v>1000</v>
      </c>
      <c r="G15" s="303" t="s">
        <v>287</v>
      </c>
      <c r="H15" s="58" t="s">
        <v>287</v>
      </c>
      <c r="I15" s="58" t="s">
        <v>287</v>
      </c>
    </row>
    <row r="16" spans="1:9" s="75" customFormat="1" ht="15.75">
      <c r="A16" s="260" t="s">
        <v>288</v>
      </c>
      <c r="B16" s="61" t="s">
        <v>287</v>
      </c>
      <c r="C16" s="61" t="s">
        <v>287</v>
      </c>
      <c r="D16" s="261" t="s">
        <v>289</v>
      </c>
      <c r="E16" s="61" t="s">
        <v>287</v>
      </c>
      <c r="F16" s="159"/>
      <c r="G16" s="303" t="s">
        <v>287</v>
      </c>
      <c r="H16" s="58" t="s">
        <v>287</v>
      </c>
      <c r="I16" s="58" t="s">
        <v>287</v>
      </c>
    </row>
    <row r="17" spans="1:9" s="37" customFormat="1" ht="15.75">
      <c r="A17" s="260" t="s">
        <v>477</v>
      </c>
      <c r="B17" s="61"/>
      <c r="C17" s="61"/>
      <c r="D17" s="313"/>
      <c r="E17" s="61"/>
      <c r="F17" s="159">
        <v>1001</v>
      </c>
      <c r="G17" s="303"/>
      <c r="H17" s="58"/>
      <c r="I17" s="58"/>
    </row>
    <row r="18" spans="1:9" ht="31.5">
      <c r="A18" s="325" t="s">
        <v>290</v>
      </c>
      <c r="B18" s="313" t="s">
        <v>286</v>
      </c>
      <c r="C18" s="61" t="s">
        <v>287</v>
      </c>
      <c r="D18" s="313" t="s">
        <v>286</v>
      </c>
      <c r="E18" s="313" t="s">
        <v>286</v>
      </c>
      <c r="F18" s="159">
        <v>2000</v>
      </c>
      <c r="G18" s="303" t="s">
        <v>287</v>
      </c>
      <c r="H18" s="58" t="s">
        <v>287</v>
      </c>
      <c r="I18" s="58" t="s">
        <v>287</v>
      </c>
    </row>
    <row r="19" spans="1:9" s="75" customFormat="1" ht="15.75">
      <c r="A19" s="260" t="s">
        <v>288</v>
      </c>
      <c r="B19" s="61" t="s">
        <v>287</v>
      </c>
      <c r="C19" s="61" t="s">
        <v>287</v>
      </c>
      <c r="D19" s="261" t="s">
        <v>449</v>
      </c>
      <c r="E19" s="61" t="s">
        <v>287</v>
      </c>
      <c r="G19" s="303" t="s">
        <v>287</v>
      </c>
      <c r="H19" s="58" t="s">
        <v>287</v>
      </c>
      <c r="I19" s="58" t="s">
        <v>287</v>
      </c>
    </row>
    <row r="20" spans="1:9" s="37" customFormat="1" ht="15.75">
      <c r="A20" s="260" t="s">
        <v>477</v>
      </c>
      <c r="B20" s="61"/>
      <c r="C20" s="61"/>
      <c r="D20" s="61"/>
      <c r="E20" s="61"/>
      <c r="F20" s="159">
        <v>2001</v>
      </c>
      <c r="G20" s="303"/>
      <c r="H20" s="58"/>
      <c r="I20" s="58"/>
    </row>
    <row r="21" spans="1:9" ht="47.25">
      <c r="A21" s="325" t="s">
        <v>291</v>
      </c>
      <c r="B21" s="313" t="s">
        <v>286</v>
      </c>
      <c r="C21" s="61" t="s">
        <v>287</v>
      </c>
      <c r="D21" s="313" t="s">
        <v>286</v>
      </c>
      <c r="E21" s="313" t="s">
        <v>286</v>
      </c>
      <c r="F21" s="159">
        <v>3000</v>
      </c>
      <c r="G21" s="303" t="s">
        <v>287</v>
      </c>
      <c r="H21" s="58" t="s">
        <v>287</v>
      </c>
      <c r="I21" s="58" t="s">
        <v>287</v>
      </c>
    </row>
    <row r="22" spans="1:9" s="75" customFormat="1" ht="15.75">
      <c r="A22" s="260" t="s">
        <v>288</v>
      </c>
      <c r="B22" s="61" t="s">
        <v>287</v>
      </c>
      <c r="C22" s="61" t="s">
        <v>287</v>
      </c>
      <c r="D22" s="261" t="s">
        <v>450</v>
      </c>
      <c r="E22" s="61" t="s">
        <v>287</v>
      </c>
      <c r="F22" s="159"/>
      <c r="G22" s="303" t="s">
        <v>287</v>
      </c>
      <c r="H22" s="58" t="s">
        <v>287</v>
      </c>
      <c r="I22" s="58" t="s">
        <v>287</v>
      </c>
    </row>
    <row r="23" spans="1:9" s="37" customFormat="1" ht="15.75">
      <c r="A23" s="260" t="s">
        <v>477</v>
      </c>
      <c r="B23" s="61"/>
      <c r="C23" s="61"/>
      <c r="D23" s="61"/>
      <c r="E23" s="61"/>
      <c r="F23" s="159">
        <v>3001</v>
      </c>
      <c r="G23" s="303"/>
      <c r="H23" s="58"/>
      <c r="I23" s="58"/>
    </row>
    <row r="24" spans="1:9" ht="47.25">
      <c r="A24" s="325" t="s">
        <v>292</v>
      </c>
      <c r="B24" s="313" t="s">
        <v>286</v>
      </c>
      <c r="C24" s="61" t="s">
        <v>287</v>
      </c>
      <c r="D24" s="313" t="s">
        <v>286</v>
      </c>
      <c r="E24" s="313" t="s">
        <v>286</v>
      </c>
      <c r="F24" s="159">
        <v>4000</v>
      </c>
      <c r="G24" s="303" t="s">
        <v>287</v>
      </c>
      <c r="H24" s="58" t="s">
        <v>287</v>
      </c>
      <c r="I24" s="58" t="s">
        <v>287</v>
      </c>
    </row>
    <row r="25" spans="1:9" s="75" customFormat="1" ht="15.75">
      <c r="A25" s="260" t="s">
        <v>288</v>
      </c>
      <c r="B25" s="61" t="s">
        <v>287</v>
      </c>
      <c r="C25" s="61" t="s">
        <v>287</v>
      </c>
      <c r="D25" s="261" t="s">
        <v>451</v>
      </c>
      <c r="E25" s="61" t="s">
        <v>287</v>
      </c>
      <c r="F25" s="159"/>
      <c r="G25" s="303" t="s">
        <v>287</v>
      </c>
      <c r="H25" s="58" t="s">
        <v>287</v>
      </c>
      <c r="I25" s="58" t="s">
        <v>287</v>
      </c>
    </row>
    <row r="26" spans="1:9" s="37" customFormat="1" ht="15.75">
      <c r="A26" s="260" t="s">
        <v>713</v>
      </c>
      <c r="B26" s="61"/>
      <c r="C26" s="61"/>
      <c r="D26" s="61"/>
      <c r="E26" s="61"/>
      <c r="F26" s="159">
        <v>4001</v>
      </c>
      <c r="G26" s="303"/>
      <c r="H26" s="58"/>
      <c r="I26" s="58"/>
    </row>
    <row r="27" spans="1:9" ht="47.25">
      <c r="A27" s="325" t="s">
        <v>293</v>
      </c>
      <c r="B27" s="313" t="s">
        <v>286</v>
      </c>
      <c r="C27" s="61" t="s">
        <v>287</v>
      </c>
      <c r="D27" s="313" t="s">
        <v>286</v>
      </c>
      <c r="E27" s="313" t="s">
        <v>286</v>
      </c>
      <c r="F27" s="159">
        <v>5000</v>
      </c>
      <c r="G27" s="303" t="s">
        <v>287</v>
      </c>
      <c r="H27" s="58" t="s">
        <v>287</v>
      </c>
      <c r="I27" s="58" t="s">
        <v>287</v>
      </c>
    </row>
    <row r="28" spans="1:9" s="75" customFormat="1" ht="15.75">
      <c r="A28" s="260" t="s">
        <v>288</v>
      </c>
      <c r="B28" s="61" t="s">
        <v>287</v>
      </c>
      <c r="C28" s="61" t="s">
        <v>287</v>
      </c>
      <c r="D28" s="261" t="s">
        <v>451</v>
      </c>
      <c r="E28" s="61" t="s">
        <v>287</v>
      </c>
      <c r="F28" s="159"/>
      <c r="G28" s="303" t="s">
        <v>287</v>
      </c>
      <c r="H28" s="58" t="s">
        <v>287</v>
      </c>
      <c r="I28" s="58" t="s">
        <v>287</v>
      </c>
    </row>
    <row r="29" spans="1:9" s="37" customFormat="1" ht="15.75">
      <c r="A29" s="260" t="s">
        <v>477</v>
      </c>
      <c r="B29" s="61"/>
      <c r="C29" s="61"/>
      <c r="D29" s="61"/>
      <c r="E29" s="61"/>
      <c r="F29" s="159">
        <v>5001</v>
      </c>
      <c r="G29" s="303"/>
      <c r="H29" s="58"/>
      <c r="I29" s="58"/>
    </row>
    <row r="30" spans="1:9" ht="15.75">
      <c r="A30" s="843" t="s">
        <v>294</v>
      </c>
      <c r="B30" s="843"/>
      <c r="C30" s="843"/>
      <c r="D30" s="843"/>
      <c r="E30" s="843"/>
      <c r="F30" s="159">
        <v>9000</v>
      </c>
      <c r="G30" s="303"/>
      <c r="H30" s="58" t="s">
        <v>287</v>
      </c>
      <c r="I30" s="58" t="s">
        <v>287</v>
      </c>
    </row>
    <row r="31" spans="1:8" ht="18.75">
      <c r="A31" s="41"/>
      <c r="B31" s="42"/>
      <c r="C31" s="42"/>
      <c r="D31" s="42"/>
      <c r="E31" s="42"/>
      <c r="F31" s="42"/>
      <c r="G31" s="42">
        <v>3</v>
      </c>
      <c r="H31" s="42"/>
    </row>
    <row r="32" spans="1:8" ht="36" customHeight="1">
      <c r="A32" s="694" t="s">
        <v>390</v>
      </c>
      <c r="B32" s="694"/>
      <c r="C32" s="829" t="str">
        <f>титул!C41</f>
        <v>Директор</v>
      </c>
      <c r="D32" s="842"/>
      <c r="E32" s="842"/>
      <c r="F32" s="111"/>
      <c r="G32" s="111"/>
      <c r="H32" s="259" t="str">
        <f>титул!E41</f>
        <v>В.В. Запеченко</v>
      </c>
    </row>
    <row r="33" spans="1:8" ht="22.5" customHeight="1">
      <c r="A33" s="254"/>
      <c r="B33" s="254"/>
      <c r="C33" s="537" t="s">
        <v>17</v>
      </c>
      <c r="D33" s="537"/>
      <c r="F33" s="537" t="s">
        <v>18</v>
      </c>
      <c r="G33" s="841"/>
      <c r="H33" s="33" t="s">
        <v>19</v>
      </c>
    </row>
    <row r="34" spans="1:8" ht="30" customHeight="1">
      <c r="A34" s="255" t="s">
        <v>20</v>
      </c>
      <c r="B34" s="255"/>
      <c r="C34" s="839" t="s">
        <v>511</v>
      </c>
      <c r="D34" s="839"/>
      <c r="E34" s="839" t="s">
        <v>512</v>
      </c>
      <c r="F34" s="839"/>
      <c r="G34" s="551"/>
      <c r="H34" s="353" t="s">
        <v>717</v>
      </c>
    </row>
    <row r="35" spans="1:8" ht="15.75">
      <c r="A35" s="4"/>
      <c r="B35" s="7"/>
      <c r="C35" s="845" t="s">
        <v>17</v>
      </c>
      <c r="D35" s="845"/>
      <c r="E35" s="845" t="s">
        <v>21</v>
      </c>
      <c r="F35" s="845"/>
      <c r="G35" s="846"/>
      <c r="H35" s="184" t="s">
        <v>22</v>
      </c>
    </row>
    <row r="36" spans="1:8" ht="22.5" customHeight="1">
      <c r="A36" s="794" t="s">
        <v>514</v>
      </c>
      <c r="B36" s="794"/>
      <c r="C36" s="7"/>
      <c r="D36" s="7"/>
      <c r="E36" s="7"/>
      <c r="F36" s="7"/>
      <c r="G36" s="6"/>
      <c r="H36" s="14"/>
    </row>
    <row r="37" spans="1:8" s="37" customFormat="1" ht="22.5" customHeight="1">
      <c r="A37" s="29"/>
      <c r="B37" s="29"/>
      <c r="C37" s="34"/>
      <c r="D37" s="34"/>
      <c r="E37" s="34"/>
      <c r="F37" s="34"/>
      <c r="G37" s="30"/>
      <c r="H37" s="14"/>
    </row>
    <row r="38" spans="1:26" s="195" customFormat="1" ht="11.25">
      <c r="A38" s="844" t="s">
        <v>295</v>
      </c>
      <c r="B38" s="844"/>
      <c r="C38" s="844"/>
      <c r="D38" s="844"/>
      <c r="E38" s="844"/>
      <c r="F38" s="844"/>
      <c r="G38" s="844"/>
      <c r="H38" s="844"/>
      <c r="I38" s="844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s="195" customFormat="1" ht="11.25">
      <c r="A39" s="844" t="s">
        <v>296</v>
      </c>
      <c r="B39" s="844"/>
      <c r="C39" s="844"/>
      <c r="D39" s="844"/>
      <c r="E39" s="844"/>
      <c r="F39" s="844"/>
      <c r="G39" s="844"/>
      <c r="H39" s="844"/>
      <c r="I39" s="844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s="200" customFormat="1" ht="11.25" customHeight="1">
      <c r="A40" s="844" t="s">
        <v>297</v>
      </c>
      <c r="B40" s="844"/>
      <c r="C40" s="844"/>
      <c r="D40" s="844"/>
      <c r="E40" s="844"/>
      <c r="F40" s="844"/>
      <c r="G40" s="844"/>
      <c r="H40" s="844"/>
      <c r="I40" s="844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</row>
    <row r="41" spans="1:26" s="195" customFormat="1" ht="34.5" customHeight="1">
      <c r="A41" s="847" t="s">
        <v>298</v>
      </c>
      <c r="B41" s="847"/>
      <c r="C41" s="847"/>
      <c r="D41" s="847"/>
      <c r="E41" s="847"/>
      <c r="F41" s="847"/>
      <c r="G41" s="847"/>
      <c r="H41" s="847"/>
      <c r="I41" s="847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s="195" customFormat="1" ht="11.25">
      <c r="A42" s="844" t="s">
        <v>299</v>
      </c>
      <c r="B42" s="844"/>
      <c r="C42" s="844"/>
      <c r="D42" s="844"/>
      <c r="E42" s="844"/>
      <c r="F42" s="844"/>
      <c r="G42" s="844"/>
      <c r="H42" s="844"/>
      <c r="I42" s="844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s="195" customFormat="1" ht="54.75" customHeight="1">
      <c r="A43" s="844" t="s">
        <v>351</v>
      </c>
      <c r="B43" s="844"/>
      <c r="C43" s="844"/>
      <c r="D43" s="844"/>
      <c r="E43" s="844"/>
      <c r="F43" s="844"/>
      <c r="G43" s="844"/>
      <c r="H43" s="844"/>
      <c r="I43" s="844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s="195" customFormat="1" ht="11.25">
      <c r="A44" s="844" t="s">
        <v>352</v>
      </c>
      <c r="B44" s="844"/>
      <c r="C44" s="844"/>
      <c r="D44" s="844"/>
      <c r="E44" s="844"/>
      <c r="F44" s="844"/>
      <c r="G44" s="844"/>
      <c r="H44" s="844"/>
      <c r="I44" s="844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8" s="37" customFormat="1" ht="22.5" customHeight="1">
      <c r="A45" s="29"/>
      <c r="B45" s="29"/>
      <c r="C45" s="34"/>
      <c r="D45" s="34"/>
      <c r="E45" s="34"/>
      <c r="F45" s="34"/>
      <c r="G45" s="30"/>
      <c r="H45" s="14"/>
    </row>
    <row r="46" spans="1:8" s="37" customFormat="1" ht="22.5" customHeight="1">
      <c r="A46" s="29"/>
      <c r="B46" s="29"/>
      <c r="C46" s="34"/>
      <c r="D46" s="34"/>
      <c r="E46" s="34"/>
      <c r="F46" s="34"/>
      <c r="G46" s="30"/>
      <c r="H46" s="14"/>
    </row>
    <row r="47" spans="1:8" s="37" customFormat="1" ht="22.5" customHeight="1">
      <c r="A47" s="29"/>
      <c r="B47" s="29"/>
      <c r="C47" s="34"/>
      <c r="D47" s="34"/>
      <c r="E47" s="34"/>
      <c r="F47" s="34"/>
      <c r="G47" s="30"/>
      <c r="H47" s="14"/>
    </row>
    <row r="48" spans="1:10" ht="18.75">
      <c r="A48" s="787"/>
      <c r="B48" s="787"/>
      <c r="C48" s="787"/>
      <c r="D48" s="787"/>
      <c r="E48" s="787"/>
      <c r="F48" s="787"/>
      <c r="G48" s="787"/>
      <c r="H48" s="787"/>
      <c r="I48" s="787"/>
      <c r="J48" s="39"/>
    </row>
    <row r="49" ht="18.75">
      <c r="A49" s="2"/>
    </row>
    <row r="50" ht="15">
      <c r="A50" s="1"/>
    </row>
    <row r="51" ht="18.75">
      <c r="A51" s="10"/>
    </row>
  </sheetData>
  <sheetProtection/>
  <mergeCells count="37">
    <mergeCell ref="A48:I48"/>
    <mergeCell ref="A1:I1"/>
    <mergeCell ref="A2:I2"/>
    <mergeCell ref="A7:B7"/>
    <mergeCell ref="C4:F4"/>
    <mergeCell ref="A39:I39"/>
    <mergeCell ref="A8:B8"/>
    <mergeCell ref="A9:B9"/>
    <mergeCell ref="A10:B10"/>
    <mergeCell ref="A12:A13"/>
    <mergeCell ref="A40:I40"/>
    <mergeCell ref="A41:I41"/>
    <mergeCell ref="A42:I42"/>
    <mergeCell ref="A43:I43"/>
    <mergeCell ref="A44:I44"/>
    <mergeCell ref="C12:C13"/>
    <mergeCell ref="D12:E12"/>
    <mergeCell ref="F12:F13"/>
    <mergeCell ref="G12:G13"/>
    <mergeCell ref="H12:H13"/>
    <mergeCell ref="I12:I13"/>
    <mergeCell ref="A30:E30"/>
    <mergeCell ref="A38:I38"/>
    <mergeCell ref="A36:B36"/>
    <mergeCell ref="A32:B32"/>
    <mergeCell ref="B12:B13"/>
    <mergeCell ref="C33:D33"/>
    <mergeCell ref="C35:D35"/>
    <mergeCell ref="E35:G35"/>
    <mergeCell ref="C34:D34"/>
    <mergeCell ref="E34:G34"/>
    <mergeCell ref="C3:D3"/>
    <mergeCell ref="C8:G8"/>
    <mergeCell ref="C9:G9"/>
    <mergeCell ref="C5:G7"/>
    <mergeCell ref="F33:G33"/>
    <mergeCell ref="C32:E32"/>
  </mergeCells>
  <hyperlinks>
    <hyperlink ref="E13" r:id="rId1" display="https://login.consultant.ru/link/?req=doc&amp;base=LAW&amp;n=428956&amp;date=12.12.2022"/>
    <hyperlink ref="I12" r:id="rId2" display="https://login.consultant.ru/link/?req=doc&amp;base=LAW&amp;n=433405&amp;dst=102245&amp;field=134&amp;date=12.12.2022"/>
    <hyperlink ref="H12" r:id="rId3" display="https://login.consultant.ru/link/?req=doc&amp;base=LAW&amp;n=433405&amp;dst=102244&amp;field=134&amp;date=12.12.2022"/>
    <hyperlink ref="C12" r:id="rId4" display="https://login.consultant.ru/link/?req=doc&amp;base=LAW&amp;n=433405&amp;dst=102243&amp;field=134&amp;date=12.12.2022"/>
    <hyperlink ref="B12" r:id="rId5" display="https://login.consultant.ru/link/?req=doc&amp;base=LAW&amp;n=433405&amp;dst=102242&amp;field=134&amp;date=12.12.2022"/>
    <hyperlink ref="H9" r:id="rId6" display="consultantplus://offline/ref=0754FD42A752A97D8BB077741EEBF91205B7045C55350BDF5EAC7568E3EB4FC7AB862E5B97F0A4FD80E758EE58a5hDH"/>
  </hyperlinks>
  <printOptions horizontalCentered="1"/>
  <pageMargins left="0.5905511811023623" right="0.1968503937007874" top="0.3937007874015748" bottom="0.1968503937007874" header="0.5118110236220472" footer="0.5118110236220472"/>
  <pageSetup fitToHeight="0" horizontalDpi="600" verticalDpi="600" orientation="landscape" paperSize="9" scale="90" r:id="rId7"/>
  <rowBreaks count="1" manualBreakCount="1">
    <brk id="23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0" zoomScaleNormal="70" zoomScaleSheetLayoutView="80" zoomScalePageLayoutView="85" workbookViewId="0" topLeftCell="A1">
      <selection activeCell="F21" sqref="F21"/>
    </sheetView>
  </sheetViews>
  <sheetFormatPr defaultColWidth="9.140625" defaultRowHeight="15"/>
  <cols>
    <col min="1" max="1" width="20.7109375" style="0" customWidth="1"/>
    <col min="2" max="2" width="24.7109375" style="0" customWidth="1"/>
    <col min="3" max="3" width="18.00390625" style="0" customWidth="1"/>
    <col min="4" max="4" width="22.7109375" style="0" customWidth="1"/>
    <col min="5" max="5" width="20.7109375" style="0" customWidth="1"/>
    <col min="6" max="6" width="23.7109375" style="0" customWidth="1"/>
    <col min="7" max="17" width="19.421875" style="0" customWidth="1"/>
    <col min="18" max="18" width="20.57421875" style="0" customWidth="1"/>
    <col min="19" max="19" width="18.140625" style="0" bestFit="1" customWidth="1"/>
    <col min="20" max="20" width="24.00390625" style="0" bestFit="1" customWidth="1"/>
    <col min="21" max="21" width="19.57421875" style="0" customWidth="1"/>
    <col min="22" max="22" width="18.28125" style="0" customWidth="1"/>
    <col min="23" max="23" width="18.140625" style="0" bestFit="1" customWidth="1"/>
    <col min="24" max="24" width="17.00390625" style="0" bestFit="1" customWidth="1"/>
    <col min="25" max="25" width="19.57421875" style="0" customWidth="1"/>
    <col min="26" max="26" width="18.28125" style="0" customWidth="1"/>
  </cols>
  <sheetData>
    <row r="1" spans="1:6" ht="15.75" customHeight="1">
      <c r="A1" s="634" t="s">
        <v>300</v>
      </c>
      <c r="B1" s="634"/>
      <c r="C1" s="634"/>
      <c r="D1" s="634"/>
      <c r="E1" s="634"/>
      <c r="F1" s="634"/>
    </row>
    <row r="2" ht="18.75">
      <c r="A2" s="2"/>
    </row>
    <row r="3" spans="1:6" ht="15.75">
      <c r="A3" s="4"/>
      <c r="B3" s="501" t="s">
        <v>368</v>
      </c>
      <c r="C3" s="501"/>
      <c r="D3" s="4"/>
      <c r="E3" s="4"/>
      <c r="F3" s="20" t="s">
        <v>1</v>
      </c>
    </row>
    <row r="4" spans="1:6" ht="15.75">
      <c r="A4" s="4"/>
      <c r="D4" s="202"/>
      <c r="E4" s="244" t="s">
        <v>2</v>
      </c>
      <c r="F4" s="82">
        <f>титул!E13</f>
        <v>44967</v>
      </c>
    </row>
    <row r="5" spans="1:6" ht="18.75" customHeight="1">
      <c r="A5" s="4"/>
      <c r="B5" s="6"/>
      <c r="C5" s="855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D5" s="856"/>
      <c r="E5" s="244" t="s">
        <v>3</v>
      </c>
      <c r="F5" s="76">
        <f>титул!E14</f>
        <v>0</v>
      </c>
    </row>
    <row r="6" spans="1:6" ht="21" customHeight="1">
      <c r="A6" s="4"/>
      <c r="B6" s="6"/>
      <c r="C6" s="856"/>
      <c r="D6" s="856"/>
      <c r="E6" s="244" t="s">
        <v>4</v>
      </c>
      <c r="F6" s="76">
        <f>титул!E15</f>
        <v>2408001477</v>
      </c>
    </row>
    <row r="7" spans="1:6" ht="28.5" customHeight="1">
      <c r="A7" s="849" t="s">
        <v>5</v>
      </c>
      <c r="B7" s="849"/>
      <c r="C7" s="857"/>
      <c r="D7" s="857"/>
      <c r="E7" s="244" t="s">
        <v>6</v>
      </c>
      <c r="F7" s="76">
        <f>титул!E16</f>
        <v>240801001</v>
      </c>
    </row>
    <row r="8" spans="1:6" ht="36" customHeight="1">
      <c r="A8" s="849" t="s">
        <v>10</v>
      </c>
      <c r="B8" s="849"/>
      <c r="C8" s="679" t="str">
        <f>титул!B21</f>
        <v>Министерство социальной политики Красноярского края</v>
      </c>
      <c r="D8" s="679"/>
      <c r="E8" s="244" t="s">
        <v>23</v>
      </c>
      <c r="F8" s="76">
        <f>титул!E21</f>
        <v>148</v>
      </c>
    </row>
    <row r="9" spans="1:6" ht="27.75" customHeight="1">
      <c r="A9" s="849" t="s">
        <v>11</v>
      </c>
      <c r="B9" s="849"/>
      <c r="C9" s="679" t="str">
        <f>титул!B22</f>
        <v>г.Красноярск 
(Красноярский край)</v>
      </c>
      <c r="D9" s="679"/>
      <c r="E9" s="244" t="s">
        <v>12</v>
      </c>
      <c r="F9" s="76" t="str">
        <f>титул!E22</f>
        <v>04610151051</v>
      </c>
    </row>
    <row r="10" spans="1:6" ht="15.75">
      <c r="A10" s="850" t="s">
        <v>13</v>
      </c>
      <c r="B10" s="850"/>
      <c r="C10" s="6"/>
      <c r="D10" s="6"/>
      <c r="E10" s="6"/>
      <c r="F10" s="61"/>
    </row>
    <row r="11" ht="18.75">
      <c r="A11" s="2"/>
    </row>
    <row r="12" ht="18.75">
      <c r="A12" s="2"/>
    </row>
    <row r="13" spans="1:4" ht="36.75" customHeight="1">
      <c r="A13" s="634" t="s">
        <v>301</v>
      </c>
      <c r="B13" s="634"/>
      <c r="C13" s="634"/>
      <c r="D13" s="634"/>
    </row>
    <row r="14" ht="18.75">
      <c r="A14" s="2"/>
    </row>
    <row r="15" spans="1:4" ht="15">
      <c r="A15" s="629" t="s">
        <v>302</v>
      </c>
      <c r="B15" s="852" t="s">
        <v>303</v>
      </c>
      <c r="C15" s="853"/>
      <c r="D15" s="854"/>
    </row>
    <row r="16" spans="1:4" ht="15">
      <c r="A16" s="629"/>
      <c r="B16" s="69" t="s">
        <v>45</v>
      </c>
      <c r="C16" s="69" t="s">
        <v>46</v>
      </c>
      <c r="D16" s="69" t="s">
        <v>47</v>
      </c>
    </row>
    <row r="17" spans="1:4" ht="15">
      <c r="A17" s="69">
        <v>1</v>
      </c>
      <c r="B17" s="69">
        <v>2</v>
      </c>
      <c r="C17" s="69">
        <v>3</v>
      </c>
      <c r="D17" s="69">
        <v>4</v>
      </c>
    </row>
    <row r="18" spans="1:4" ht="18.75">
      <c r="A18" s="25" t="s">
        <v>477</v>
      </c>
      <c r="B18" s="20"/>
      <c r="C18" s="20"/>
      <c r="D18" s="20"/>
    </row>
    <row r="19" ht="30.75" customHeight="1">
      <c r="A19" s="2"/>
    </row>
    <row r="20" spans="1:6" ht="15.75" customHeight="1">
      <c r="A20" s="634" t="s">
        <v>304</v>
      </c>
      <c r="B20" s="634"/>
      <c r="C20" s="634"/>
      <c r="D20" s="634"/>
      <c r="E20" s="634"/>
      <c r="F20" s="634"/>
    </row>
    <row r="21" ht="18.75">
      <c r="A21" s="2"/>
    </row>
    <row r="22" spans="1:6" ht="25.5">
      <c r="A22" s="69" t="s">
        <v>30</v>
      </c>
      <c r="B22" s="69" t="s">
        <v>31</v>
      </c>
      <c r="C22" s="69" t="s">
        <v>305</v>
      </c>
      <c r="D22" s="69" t="s">
        <v>306</v>
      </c>
      <c r="E22" s="69" t="s">
        <v>307</v>
      </c>
      <c r="F22" s="69" t="s">
        <v>308</v>
      </c>
    </row>
    <row r="23" spans="1:6" ht="15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</row>
    <row r="24" spans="1:6" ht="18.75">
      <c r="A24" s="25" t="s">
        <v>477</v>
      </c>
      <c r="B24" s="25"/>
      <c r="C24" s="25"/>
      <c r="D24" s="25"/>
      <c r="E24" s="25"/>
      <c r="F24" s="25"/>
    </row>
    <row r="25" ht="18.75">
      <c r="A25" s="2"/>
    </row>
    <row r="26" spans="1:6" ht="36.75" customHeight="1">
      <c r="A26" s="694" t="s">
        <v>390</v>
      </c>
      <c r="B26" s="694"/>
      <c r="C26" s="259" t="str">
        <f>титул!C41</f>
        <v>Директор</v>
      </c>
      <c r="D26" s="111"/>
      <c r="E26" s="829" t="str">
        <f>титул!E41</f>
        <v>В.В. Запеченко</v>
      </c>
      <c r="F26" s="829"/>
    </row>
    <row r="27" spans="1:6" ht="18" customHeight="1">
      <c r="A27" s="256"/>
      <c r="B27" s="197"/>
      <c r="C27" s="15" t="s">
        <v>17</v>
      </c>
      <c r="D27" s="15" t="s">
        <v>18</v>
      </c>
      <c r="E27" s="537" t="s">
        <v>19</v>
      </c>
      <c r="F27" s="537"/>
    </row>
    <row r="28" spans="1:6" ht="24" customHeight="1">
      <c r="A28" s="694" t="s">
        <v>20</v>
      </c>
      <c r="B28" s="694"/>
      <c r="C28" s="26"/>
      <c r="D28" s="26"/>
      <c r="E28" s="851"/>
      <c r="F28" s="851"/>
    </row>
    <row r="29" spans="1:6" ht="18.75">
      <c r="A29" s="8"/>
      <c r="C29" s="15" t="s">
        <v>17</v>
      </c>
      <c r="D29" s="15" t="s">
        <v>21</v>
      </c>
      <c r="E29" s="537" t="s">
        <v>22</v>
      </c>
      <c r="F29" s="537"/>
    </row>
    <row r="30" spans="1:6" ht="18.75">
      <c r="A30" s="835" t="s">
        <v>35</v>
      </c>
      <c r="B30" s="835"/>
      <c r="C30" s="9"/>
      <c r="D30" s="9"/>
      <c r="E30" s="9"/>
      <c r="F30" s="9"/>
    </row>
    <row r="31" ht="18.75">
      <c r="A31" s="2"/>
    </row>
    <row r="32" ht="15">
      <c r="A32" s="1"/>
    </row>
    <row r="33" ht="18.75">
      <c r="A33" s="10"/>
    </row>
  </sheetData>
  <sheetProtection/>
  <mergeCells count="20">
    <mergeCell ref="A8:B8"/>
    <mergeCell ref="C8:D8"/>
    <mergeCell ref="A1:F1"/>
    <mergeCell ref="B3:C3"/>
    <mergeCell ref="A7:B7"/>
    <mergeCell ref="C5:D7"/>
    <mergeCell ref="A9:B9"/>
    <mergeCell ref="C9:D9"/>
    <mergeCell ref="A10:B10"/>
    <mergeCell ref="A13:D13"/>
    <mergeCell ref="A15:A16"/>
    <mergeCell ref="B15:D15"/>
    <mergeCell ref="E29:F29"/>
    <mergeCell ref="A30:B30"/>
    <mergeCell ref="A20:F20"/>
    <mergeCell ref="A26:B26"/>
    <mergeCell ref="E26:F26"/>
    <mergeCell ref="E27:F27"/>
    <mergeCell ref="A28:B28"/>
    <mergeCell ref="E28:F28"/>
  </mergeCells>
  <hyperlinks>
    <hyperlink ref="E9" r:id="rId1" display="consultantplus://offline/ref=0754FD42A752A97D8BB077741EEBF91205B7045C55350BDF5EAC7568E3EB4FC7AB862E5B97F0A4FD80E758EE58a5hDH"/>
  </hyperlinks>
  <printOptions horizontalCentered="1"/>
  <pageMargins left="0.5905511811023623" right="0.1968503937007874" top="0.3937007874015748" bottom="0.1968503937007874" header="0.5118110236220472" footer="0.5118110236220472"/>
  <pageSetup fitToHeight="0" horizontalDpi="600" verticalDpi="600" orientation="landscape" paperSize="9" scale="87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8515625" style="0" customWidth="1"/>
  </cols>
  <sheetData>
    <row r="4" spans="1:7" ht="15">
      <c r="A4" s="112"/>
      <c r="B4" s="112"/>
      <c r="C4" s="112"/>
      <c r="D4" s="112"/>
      <c r="E4" s="112"/>
      <c r="F4" s="112"/>
      <c r="G4" s="112"/>
    </row>
    <row r="5" spans="1:7" ht="15">
      <c r="A5" s="112" t="s">
        <v>379</v>
      </c>
      <c r="B5" s="112">
        <v>10</v>
      </c>
      <c r="C5" s="112">
        <v>1</v>
      </c>
      <c r="D5" s="112">
        <v>10</v>
      </c>
      <c r="E5" s="112"/>
      <c r="F5" s="112"/>
      <c r="G5" s="112"/>
    </row>
    <row r="6" spans="1:7" ht="15">
      <c r="A6" s="112" t="s">
        <v>380</v>
      </c>
      <c r="B6" s="112">
        <v>11</v>
      </c>
      <c r="C6" s="112">
        <v>2</v>
      </c>
      <c r="D6" s="112">
        <v>10</v>
      </c>
      <c r="E6" s="112"/>
      <c r="F6" s="112"/>
      <c r="G6" s="112"/>
    </row>
    <row r="7" spans="1:7" ht="15">
      <c r="A7" s="112" t="s">
        <v>381</v>
      </c>
      <c r="B7" s="112">
        <v>12</v>
      </c>
      <c r="C7" s="112">
        <v>3</v>
      </c>
      <c r="D7" s="112">
        <v>10</v>
      </c>
      <c r="E7" s="112"/>
      <c r="F7" s="112"/>
      <c r="G7" s="112"/>
    </row>
    <row r="8" spans="1:7" ht="15">
      <c r="A8" s="112" t="s">
        <v>382</v>
      </c>
      <c r="B8" s="112">
        <v>13</v>
      </c>
      <c r="C8" s="112">
        <v>4</v>
      </c>
      <c r="D8" s="112">
        <v>10</v>
      </c>
      <c r="E8" s="112"/>
      <c r="F8" s="112"/>
      <c r="G8" s="112"/>
    </row>
    <row r="9" spans="1:7" ht="15">
      <c r="A9" s="112" t="s">
        <v>383</v>
      </c>
      <c r="B9" s="112"/>
      <c r="C9" s="112"/>
      <c r="D9" s="112"/>
      <c r="E9" s="112"/>
      <c r="F9" s="112"/>
      <c r="G9" s="112"/>
    </row>
    <row r="10" spans="1:7" ht="15">
      <c r="A10" s="112"/>
      <c r="B10" s="112"/>
      <c r="C10" s="112"/>
      <c r="D10" s="112"/>
      <c r="E10" s="112"/>
      <c r="F10" s="112"/>
      <c r="G10" s="112"/>
    </row>
    <row r="11" spans="1:7" ht="15">
      <c r="A11" s="112"/>
      <c r="B11" s="112"/>
      <c r="C11" s="112"/>
      <c r="D11" s="112"/>
      <c r="E11" s="112"/>
      <c r="F11" s="112"/>
      <c r="G11" s="112"/>
    </row>
    <row r="12" spans="1:7" ht="15">
      <c r="A12" s="112"/>
      <c r="B12" s="112"/>
      <c r="C12" s="112"/>
      <c r="D12" s="112"/>
      <c r="E12" s="112"/>
      <c r="F12" s="112"/>
      <c r="G12" s="112"/>
    </row>
    <row r="13" spans="1:7" ht="15">
      <c r="A13" s="112"/>
      <c r="B13" s="112"/>
      <c r="C13" s="112"/>
      <c r="D13" s="112"/>
      <c r="E13" s="112"/>
      <c r="F13" s="112"/>
      <c r="G13" s="112"/>
    </row>
    <row r="16" spans="2:7" ht="15">
      <c r="B16" s="112"/>
      <c r="C16" s="112"/>
      <c r="D16" s="112"/>
      <c r="E16" s="112"/>
      <c r="F16" s="112"/>
      <c r="G16" s="112"/>
    </row>
    <row r="17" spans="1:7" ht="15">
      <c r="A17" s="112" t="s">
        <v>379</v>
      </c>
      <c r="B17" s="112">
        <v>10</v>
      </c>
      <c r="C17" s="112">
        <v>1</v>
      </c>
      <c r="D17" s="112">
        <v>10</v>
      </c>
      <c r="E17" s="112"/>
      <c r="F17" s="112"/>
      <c r="G17" s="112"/>
    </row>
    <row r="18" spans="1:7" ht="15">
      <c r="A18" s="112" t="s">
        <v>380</v>
      </c>
      <c r="B18" s="112">
        <v>11</v>
      </c>
      <c r="C18" s="112">
        <v>2</v>
      </c>
      <c r="D18" s="112">
        <v>10</v>
      </c>
      <c r="E18" s="112"/>
      <c r="F18" s="112"/>
      <c r="G18" s="112"/>
    </row>
    <row r="19" spans="1:7" ht="15">
      <c r="A19" s="112" t="s">
        <v>381</v>
      </c>
      <c r="B19" s="112">
        <v>12</v>
      </c>
      <c r="C19" s="112">
        <v>3</v>
      </c>
      <c r="D19" s="112">
        <v>10</v>
      </c>
      <c r="E19" s="112"/>
      <c r="F19" s="112"/>
      <c r="G19" s="112"/>
    </row>
    <row r="20" spans="1:7" ht="15">
      <c r="A20" s="112" t="s">
        <v>382</v>
      </c>
      <c r="B20" s="112">
        <v>13</v>
      </c>
      <c r="C20" s="112">
        <v>4</v>
      </c>
      <c r="D20" s="112">
        <v>10</v>
      </c>
      <c r="E20" s="112"/>
      <c r="F20" s="112"/>
      <c r="G20" s="112"/>
    </row>
    <row r="21" spans="1:7" ht="15">
      <c r="A21" s="112" t="s">
        <v>383</v>
      </c>
      <c r="B21" s="112">
        <v>45</v>
      </c>
      <c r="C21" s="113">
        <v>10</v>
      </c>
      <c r="D21" s="113">
        <v>40</v>
      </c>
      <c r="E21" s="113"/>
      <c r="F21" s="112"/>
      <c r="G21" s="112"/>
    </row>
    <row r="22" spans="1:7" ht="15">
      <c r="A22" s="112"/>
      <c r="B22" s="112">
        <f>B17+B18+B19+B20</f>
        <v>46</v>
      </c>
      <c r="C22" s="112">
        <f>C17+C18+C19+C20</f>
        <v>10</v>
      </c>
      <c r="D22" s="112">
        <f>D17+D18+D19+D20</f>
        <v>40</v>
      </c>
      <c r="E22" s="112"/>
      <c r="F22" s="112"/>
      <c r="G22" s="112"/>
    </row>
  </sheetData>
  <sheetProtection/>
  <conditionalFormatting sqref="D9">
    <cfRule type="cellIs" priority="11" dxfId="10" operator="greaterThan">
      <formula>0</formula>
    </cfRule>
  </conditionalFormatting>
  <conditionalFormatting sqref="B5:G13">
    <cfRule type="cellIs" priority="10" dxfId="11" operator="greaterThan">
      <formula>0</formula>
    </cfRule>
  </conditionalFormatting>
  <conditionalFormatting sqref="B21">
    <cfRule type="expression" priority="5" dxfId="0">
      <formula>$B$21-$B$22&lt;0</formula>
    </cfRule>
    <cfRule type="expression" priority="6" dxfId="0">
      <formula>$B$21-$B$22&gt;0</formula>
    </cfRule>
  </conditionalFormatting>
  <conditionalFormatting sqref="C21">
    <cfRule type="expression" priority="2" dxfId="0">
      <formula>$C$21-$C$22&gt;0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D9" sqref="D9"/>
    </sheetView>
  </sheetViews>
  <sheetFormatPr defaultColWidth="10.28125" defaultRowHeight="15"/>
  <cols>
    <col min="1" max="1" width="9.140625" style="35" customWidth="1"/>
    <col min="2" max="2" width="36.00390625" style="35" customWidth="1"/>
    <col min="3" max="3" width="34.421875" style="35" customWidth="1"/>
    <col min="4" max="4" width="28.8515625" style="35" customWidth="1"/>
    <col min="5" max="13" width="36.57421875" style="35" bestFit="1" customWidth="1"/>
    <col min="14" max="14" width="18.140625" style="35" bestFit="1" customWidth="1"/>
    <col min="15" max="15" width="24.00390625" style="35" bestFit="1" customWidth="1"/>
    <col min="16" max="16" width="19.57421875" style="35" customWidth="1"/>
    <col min="17" max="17" width="18.28125" style="35" customWidth="1"/>
    <col min="18" max="18" width="18.140625" style="35" bestFit="1" customWidth="1"/>
    <col min="19" max="19" width="17.00390625" style="35" bestFit="1" customWidth="1"/>
    <col min="20" max="20" width="19.57421875" style="35" customWidth="1"/>
    <col min="21" max="21" width="18.28125" style="35" customWidth="1"/>
    <col min="22" max="249" width="9.140625" style="35" customWidth="1"/>
    <col min="250" max="250" width="9.7109375" style="35" customWidth="1"/>
    <col min="251" max="251" width="24.421875" style="35" customWidth="1"/>
    <col min="252" max="252" width="23.8515625" style="35" customWidth="1"/>
    <col min="253" max="253" width="15.28125" style="35" customWidth="1"/>
    <col min="254" max="254" width="7.8515625" style="35" customWidth="1"/>
    <col min="255" max="255" width="6.140625" style="35" customWidth="1"/>
    <col min="256" max="16384" width="10.28125" style="35" customWidth="1"/>
  </cols>
  <sheetData>
    <row r="1" spans="1:4" ht="15.75">
      <c r="A1" s="457"/>
      <c r="B1" s="860" t="s">
        <v>718</v>
      </c>
      <c r="C1" s="860"/>
      <c r="D1" s="860"/>
    </row>
    <row r="2" spans="1:4" ht="15">
      <c r="A2" s="457"/>
      <c r="B2" s="860" t="s">
        <v>719</v>
      </c>
      <c r="C2" s="861"/>
      <c r="D2" s="861"/>
    </row>
    <row r="3" spans="1:4" ht="15">
      <c r="A3" s="457"/>
      <c r="B3" s="458"/>
      <c r="C3" s="459"/>
      <c r="D3" s="459"/>
    </row>
    <row r="4" spans="1:4" ht="38.25">
      <c r="A4" s="460" t="s">
        <v>720</v>
      </c>
      <c r="B4" s="461" t="s">
        <v>721</v>
      </c>
      <c r="C4" s="461" t="s">
        <v>722</v>
      </c>
      <c r="D4" s="461" t="s">
        <v>723</v>
      </c>
    </row>
    <row r="5" spans="1:256" ht="15">
      <c r="A5" s="462">
        <v>1</v>
      </c>
      <c r="B5" s="250">
        <v>2</v>
      </c>
      <c r="C5" s="250">
        <v>3</v>
      </c>
      <c r="D5" s="250">
        <v>4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</row>
    <row r="6" spans="1:256" ht="45">
      <c r="A6" s="862" t="s">
        <v>724</v>
      </c>
      <c r="B6" s="463" t="s">
        <v>725</v>
      </c>
      <c r="C6" s="464" t="s">
        <v>726</v>
      </c>
      <c r="D6" s="477">
        <v>44993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45">
      <c r="A7" s="863"/>
      <c r="B7" s="463" t="s">
        <v>740</v>
      </c>
      <c r="C7" s="464" t="s">
        <v>726</v>
      </c>
      <c r="D7" s="477">
        <v>44978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30">
      <c r="A8" s="862" t="s">
        <v>728</v>
      </c>
      <c r="B8" s="463" t="s">
        <v>729</v>
      </c>
      <c r="C8" s="463" t="s">
        <v>730</v>
      </c>
      <c r="D8" s="477">
        <v>44985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5">
      <c r="A9" s="864"/>
      <c r="B9" s="463" t="s">
        <v>727</v>
      </c>
      <c r="C9" s="463" t="s">
        <v>745</v>
      </c>
      <c r="D9" s="477">
        <v>44972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15">
      <c r="A10" s="863"/>
      <c r="B10" s="463" t="s">
        <v>727</v>
      </c>
      <c r="C10" s="463" t="s">
        <v>744</v>
      </c>
      <c r="D10" s="477">
        <v>44972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30">
      <c r="A11" s="858" t="s">
        <v>731</v>
      </c>
      <c r="B11" s="466" t="s">
        <v>732</v>
      </c>
      <c r="C11" s="467" t="s">
        <v>733</v>
      </c>
      <c r="D11" s="465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15">
      <c r="A12" s="863"/>
      <c r="B12" s="463" t="s">
        <v>727</v>
      </c>
      <c r="C12" s="468" t="s">
        <v>739</v>
      </c>
      <c r="D12" s="477">
        <v>44620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45">
      <c r="A13" s="862" t="s">
        <v>734</v>
      </c>
      <c r="B13" s="469"/>
      <c r="C13" s="464" t="s">
        <v>735</v>
      </c>
      <c r="D13" s="470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5">
      <c r="A14" s="859"/>
      <c r="B14" s="471" t="s">
        <v>748</v>
      </c>
      <c r="C14" s="484" t="s">
        <v>749</v>
      </c>
      <c r="D14" s="485">
        <v>44995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30">
      <c r="A15" s="858" t="s">
        <v>736</v>
      </c>
      <c r="B15" s="473" t="s">
        <v>737</v>
      </c>
      <c r="C15" s="463" t="s">
        <v>738</v>
      </c>
      <c r="D15" s="472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15">
      <c r="A16" s="859"/>
      <c r="B16" s="474" t="s">
        <v>727</v>
      </c>
      <c r="C16" s="472"/>
      <c r="D16" s="472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2:4" ht="15.75">
      <c r="B17" s="127"/>
      <c r="C17" s="127"/>
      <c r="D17" s="455"/>
    </row>
    <row r="18" ht="18.75">
      <c r="B18" s="456"/>
    </row>
    <row r="19" ht="18.75">
      <c r="B19" s="456"/>
    </row>
    <row r="20" ht="15">
      <c r="B20" s="1"/>
    </row>
    <row r="21" ht="18.75">
      <c r="B21" s="10"/>
    </row>
  </sheetData>
  <sheetProtection/>
  <mergeCells count="7">
    <mergeCell ref="A15:A16"/>
    <mergeCell ref="B1:D1"/>
    <mergeCell ref="B2:D2"/>
    <mergeCell ref="A6:A7"/>
    <mergeCell ref="A8:A10"/>
    <mergeCell ref="A11:A12"/>
    <mergeCell ref="A13:A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80" zoomScaleNormal="70" zoomScaleSheetLayoutView="80" zoomScalePageLayoutView="0" workbookViewId="0" topLeftCell="A1">
      <selection activeCell="J18" sqref="J18"/>
    </sheetView>
  </sheetViews>
  <sheetFormatPr defaultColWidth="9.140625" defaultRowHeight="15"/>
  <cols>
    <col min="1" max="1" width="9.7109375" style="35" customWidth="1"/>
    <col min="2" max="2" width="28.8515625" style="35" customWidth="1"/>
    <col min="3" max="3" width="23.8515625" style="35" customWidth="1"/>
    <col min="4" max="4" width="15.28125" style="35" customWidth="1"/>
    <col min="5" max="5" width="7.8515625" style="35" customWidth="1"/>
    <col min="6" max="6" width="6.140625" style="35" customWidth="1"/>
    <col min="7" max="7" width="10.28125" style="35" customWidth="1"/>
    <col min="8" max="8" width="11.57421875" style="35" customWidth="1"/>
    <col min="9" max="9" width="21.28125" style="35" customWidth="1"/>
    <col min="10" max="18" width="36.57421875" style="35" bestFit="1" customWidth="1"/>
    <col min="19" max="19" width="18.140625" style="35" bestFit="1" customWidth="1"/>
    <col min="20" max="20" width="24.00390625" style="35" bestFit="1" customWidth="1"/>
    <col min="21" max="21" width="19.57421875" style="35" customWidth="1"/>
    <col min="22" max="22" width="18.28125" style="35" customWidth="1"/>
    <col min="23" max="23" width="18.140625" style="35" bestFit="1" customWidth="1"/>
    <col min="24" max="24" width="17.00390625" style="35" bestFit="1" customWidth="1"/>
    <col min="25" max="25" width="19.57421875" style="35" customWidth="1"/>
    <col min="26" max="26" width="18.28125" style="35" customWidth="1"/>
    <col min="27" max="16384" width="9.140625" style="35" customWidth="1"/>
  </cols>
  <sheetData>
    <row r="1" spans="1:9" ht="30" customHeight="1">
      <c r="A1" s="515" t="s">
        <v>387</v>
      </c>
      <c r="B1" s="515"/>
      <c r="C1" s="515"/>
      <c r="D1" s="515"/>
      <c r="E1" s="515"/>
      <c r="F1" s="515"/>
      <c r="G1" s="515"/>
      <c r="H1" s="515"/>
      <c r="I1" s="515"/>
    </row>
    <row r="2" spans="1:9" ht="18" customHeight="1">
      <c r="A2" s="515" t="s">
        <v>430</v>
      </c>
      <c r="B2" s="515"/>
      <c r="C2" s="515"/>
      <c r="D2" s="515"/>
      <c r="E2" s="515"/>
      <c r="F2" s="515"/>
      <c r="G2" s="515"/>
      <c r="H2" s="515"/>
      <c r="I2" s="515"/>
    </row>
    <row r="3" spans="1:9" ht="18.75">
      <c r="A3" s="97"/>
      <c r="B3" s="339"/>
      <c r="C3" s="339"/>
      <c r="D3" s="339"/>
      <c r="E3" s="339"/>
      <c r="F3" s="339"/>
      <c r="G3" s="339"/>
      <c r="H3" s="339"/>
      <c r="I3" s="339"/>
    </row>
    <row r="4" spans="1:9" ht="15.75">
      <c r="A4" s="337"/>
      <c r="B4" s="337"/>
      <c r="C4" s="339"/>
      <c r="D4" s="339"/>
      <c r="E4" s="339"/>
      <c r="F4" s="339"/>
      <c r="G4" s="339"/>
      <c r="H4" s="337"/>
      <c r="I4" s="99" t="s">
        <v>1</v>
      </c>
    </row>
    <row r="5" spans="1:9" ht="15.75" customHeight="1">
      <c r="A5" s="337"/>
      <c r="B5" s="339"/>
      <c r="C5" s="521" t="s">
        <v>368</v>
      </c>
      <c r="D5" s="521"/>
      <c r="E5" s="339"/>
      <c r="F5" s="339"/>
      <c r="G5" s="335"/>
      <c r="H5" s="336" t="s">
        <v>2</v>
      </c>
      <c r="I5" s="237">
        <f>'[1]титул'!$E$13</f>
        <v>44967</v>
      </c>
    </row>
    <row r="6" spans="1:9" ht="16.5" customHeight="1">
      <c r="A6" s="337"/>
      <c r="B6" s="101"/>
      <c r="C6" s="339"/>
      <c r="D6" s="339"/>
      <c r="E6" s="339"/>
      <c r="F6" s="339"/>
      <c r="G6" s="529" t="s">
        <v>3</v>
      </c>
      <c r="H6" s="530"/>
      <c r="I6" s="204">
        <f>'[1]титул'!E14</f>
        <v>0</v>
      </c>
    </row>
    <row r="7" spans="1:9" ht="15.75">
      <c r="A7" s="337"/>
      <c r="B7" s="101"/>
      <c r="C7" s="523" t="str">
        <f>'[1]титул'!B17</f>
        <v>Краевое государственное бюджетное учреждение социального обслуживания "Психоневрологический интернат для детей "Родничок"</v>
      </c>
      <c r="D7" s="524"/>
      <c r="E7" s="524"/>
      <c r="F7" s="339"/>
      <c r="G7" s="335"/>
      <c r="H7" s="336" t="s">
        <v>4</v>
      </c>
      <c r="I7" s="204">
        <f>'[1]титул'!E15</f>
        <v>2408001477</v>
      </c>
    </row>
    <row r="8" spans="1:9" ht="46.5" customHeight="1">
      <c r="A8" s="517" t="s">
        <v>5</v>
      </c>
      <c r="B8" s="517"/>
      <c r="C8" s="525"/>
      <c r="D8" s="525"/>
      <c r="E8" s="525"/>
      <c r="F8" s="339"/>
      <c r="G8" s="335"/>
      <c r="H8" s="336" t="s">
        <v>6</v>
      </c>
      <c r="I8" s="204">
        <f>'[1]титул'!E16</f>
        <v>240801001</v>
      </c>
    </row>
    <row r="9" spans="1:9" ht="30" customHeight="1">
      <c r="A9" s="518" t="s">
        <v>10</v>
      </c>
      <c r="B9" s="518"/>
      <c r="C9" s="519" t="str">
        <f>'[1]титул'!B21</f>
        <v>Министерство социальной политики Красноярского края</v>
      </c>
      <c r="D9" s="519"/>
      <c r="E9" s="519"/>
      <c r="F9" s="339"/>
      <c r="G9" s="335"/>
      <c r="H9" s="336" t="s">
        <v>23</v>
      </c>
      <c r="I9" s="204">
        <f>'[1]титул'!E21</f>
        <v>148</v>
      </c>
    </row>
    <row r="10" spans="1:9" ht="36" customHeight="1">
      <c r="A10" s="518" t="s">
        <v>11</v>
      </c>
      <c r="B10" s="518"/>
      <c r="C10" s="519" t="str">
        <f>'[1]титул'!B22</f>
        <v>г.Красноярск 
(Красноярский край)</v>
      </c>
      <c r="D10" s="519"/>
      <c r="E10" s="519"/>
      <c r="F10" s="339"/>
      <c r="G10" s="335"/>
      <c r="H10" s="336" t="s">
        <v>12</v>
      </c>
      <c r="I10" s="204" t="str">
        <f>'[1]титул'!E22</f>
        <v>04610151051</v>
      </c>
    </row>
    <row r="11" spans="1:9" ht="24" customHeight="1">
      <c r="A11" s="531" t="s">
        <v>13</v>
      </c>
      <c r="B11" s="531"/>
      <c r="C11" s="339"/>
      <c r="D11" s="339"/>
      <c r="E11" s="339"/>
      <c r="F11" s="339"/>
      <c r="G11" s="339"/>
      <c r="H11" s="101"/>
      <c r="I11" s="338"/>
    </row>
    <row r="12" spans="1:9" ht="15">
      <c r="A12" s="104"/>
      <c r="B12" s="339"/>
      <c r="C12" s="339"/>
      <c r="D12" s="339"/>
      <c r="E12" s="339"/>
      <c r="F12" s="339"/>
      <c r="G12" s="339"/>
      <c r="H12" s="339"/>
      <c r="I12" s="339"/>
    </row>
    <row r="13" spans="1:9" ht="55.5" customHeight="1">
      <c r="A13" s="520" t="s">
        <v>24</v>
      </c>
      <c r="B13" s="333" t="s">
        <v>25</v>
      </c>
      <c r="C13" s="333" t="s">
        <v>26</v>
      </c>
      <c r="D13" s="516" t="s">
        <v>27</v>
      </c>
      <c r="E13" s="516"/>
      <c r="F13" s="516"/>
      <c r="G13" s="516" t="s">
        <v>28</v>
      </c>
      <c r="H13" s="516"/>
      <c r="I13" s="520" t="s">
        <v>29</v>
      </c>
    </row>
    <row r="14" spans="1:9" ht="15.75" customHeight="1">
      <c r="A14" s="520"/>
      <c r="B14" s="516" t="s">
        <v>30</v>
      </c>
      <c r="C14" s="516" t="s">
        <v>30</v>
      </c>
      <c r="D14" s="516" t="s">
        <v>30</v>
      </c>
      <c r="E14" s="520" t="s">
        <v>316</v>
      </c>
      <c r="F14" s="520"/>
      <c r="G14" s="516" t="s">
        <v>32</v>
      </c>
      <c r="H14" s="516" t="s">
        <v>33</v>
      </c>
      <c r="I14" s="520"/>
    </row>
    <row r="15" spans="1:9" ht="9.75" customHeight="1">
      <c r="A15" s="520"/>
      <c r="B15" s="516"/>
      <c r="C15" s="516"/>
      <c r="D15" s="516"/>
      <c r="E15" s="520"/>
      <c r="F15" s="520"/>
      <c r="G15" s="516"/>
      <c r="H15" s="516"/>
      <c r="I15" s="520"/>
    </row>
    <row r="16" spans="1:9" ht="22.5">
      <c r="A16" s="520"/>
      <c r="B16" s="516"/>
      <c r="C16" s="516"/>
      <c r="D16" s="516"/>
      <c r="E16" s="332" t="s">
        <v>373</v>
      </c>
      <c r="F16" s="332" t="s">
        <v>34</v>
      </c>
      <c r="G16" s="516"/>
      <c r="H16" s="516"/>
      <c r="I16" s="520"/>
    </row>
    <row r="17" spans="1:9" s="137" customFormat="1" ht="12.75">
      <c r="A17" s="250">
        <v>1</v>
      </c>
      <c r="B17" s="250">
        <v>2</v>
      </c>
      <c r="C17" s="250">
        <v>3</v>
      </c>
      <c r="D17" s="250">
        <v>4</v>
      </c>
      <c r="E17" s="250">
        <v>5</v>
      </c>
      <c r="F17" s="250">
        <v>6</v>
      </c>
      <c r="G17" s="250">
        <v>7</v>
      </c>
      <c r="H17" s="250">
        <v>8</v>
      </c>
      <c r="I17" s="250">
        <v>9</v>
      </c>
    </row>
    <row r="18" spans="1:9" s="137" customFormat="1" ht="298.5" customHeight="1">
      <c r="A18" s="481" t="s">
        <v>743</v>
      </c>
      <c r="B18" s="479" t="s">
        <v>515</v>
      </c>
      <c r="C18" s="478" t="s">
        <v>516</v>
      </c>
      <c r="D18" s="478" t="s">
        <v>741</v>
      </c>
      <c r="E18" s="478" t="s">
        <v>742</v>
      </c>
      <c r="F18" s="478">
        <v>792</v>
      </c>
      <c r="G18" s="480">
        <v>96</v>
      </c>
      <c r="H18" s="480">
        <v>94</v>
      </c>
      <c r="I18" s="478"/>
    </row>
    <row r="19" spans="1:9" s="107" customFormat="1" ht="277.5" customHeight="1">
      <c r="A19" s="481" t="s">
        <v>517</v>
      </c>
      <c r="B19" s="476" t="s">
        <v>518</v>
      </c>
      <c r="C19" s="475" t="s">
        <v>516</v>
      </c>
      <c r="D19" s="475" t="s">
        <v>741</v>
      </c>
      <c r="E19" s="475" t="s">
        <v>742</v>
      </c>
      <c r="F19" s="475">
        <v>792</v>
      </c>
      <c r="G19" s="480">
        <v>5</v>
      </c>
      <c r="H19" s="480">
        <v>5</v>
      </c>
      <c r="I19" s="475"/>
    </row>
    <row r="20" spans="1:9" s="107" customFormat="1" ht="270.75" customHeight="1">
      <c r="A20" s="481" t="s">
        <v>519</v>
      </c>
      <c r="B20" s="476" t="s">
        <v>515</v>
      </c>
      <c r="C20" s="475" t="s">
        <v>516</v>
      </c>
      <c r="D20" s="475" t="s">
        <v>741</v>
      </c>
      <c r="E20" s="475" t="s">
        <v>742</v>
      </c>
      <c r="F20" s="475">
        <v>792</v>
      </c>
      <c r="G20" s="480">
        <v>19</v>
      </c>
      <c r="H20" s="480">
        <v>44</v>
      </c>
      <c r="I20" s="475"/>
    </row>
    <row r="21" spans="1:9" ht="40.5" customHeight="1">
      <c r="A21" s="522" t="s">
        <v>390</v>
      </c>
      <c r="B21" s="522"/>
      <c r="C21" s="334" t="str">
        <f>'[1]титул'!C41</f>
        <v>Директор</v>
      </c>
      <c r="D21" s="136"/>
      <c r="E21" s="136"/>
      <c r="F21" s="136"/>
      <c r="G21" s="535" t="str">
        <f>'[1]титул'!E41</f>
        <v>В.В. Запеченко</v>
      </c>
      <c r="H21" s="536"/>
      <c r="I21" s="14"/>
    </row>
    <row r="22" spans="1:9" ht="17.25" customHeight="1">
      <c r="A22" s="253"/>
      <c r="B22" s="253"/>
      <c r="C22" s="341" t="s">
        <v>17</v>
      </c>
      <c r="D22" s="341"/>
      <c r="E22" s="341" t="s">
        <v>18</v>
      </c>
      <c r="F22" s="341"/>
      <c r="G22" s="537" t="s">
        <v>19</v>
      </c>
      <c r="H22" s="537"/>
      <c r="I22" s="14"/>
    </row>
    <row r="23" spans="1:9" ht="53.25" customHeight="1">
      <c r="A23" s="522" t="s">
        <v>20</v>
      </c>
      <c r="B23" s="522"/>
      <c r="C23" s="526" t="s">
        <v>520</v>
      </c>
      <c r="D23" s="527"/>
      <c r="E23" s="528" t="s">
        <v>521</v>
      </c>
      <c r="F23" s="528"/>
      <c r="G23" s="528"/>
      <c r="H23" s="528" t="s">
        <v>522</v>
      </c>
      <c r="I23" s="538"/>
    </row>
    <row r="24" spans="1:9" ht="30" customHeight="1">
      <c r="A24" s="128"/>
      <c r="B24" s="127"/>
      <c r="C24" s="532" t="s">
        <v>17</v>
      </c>
      <c r="D24" s="533"/>
      <c r="E24" s="532" t="s">
        <v>21</v>
      </c>
      <c r="F24" s="533"/>
      <c r="G24" s="533"/>
      <c r="H24" s="532" t="s">
        <v>22</v>
      </c>
      <c r="I24" s="534"/>
    </row>
    <row r="25" spans="1:9" ht="21.75" customHeight="1">
      <c r="A25" s="539" t="s">
        <v>514</v>
      </c>
      <c r="B25" s="539"/>
      <c r="C25" s="109"/>
      <c r="D25" s="109"/>
      <c r="E25" s="109"/>
      <c r="F25" s="109"/>
      <c r="G25" s="110"/>
      <c r="H25" s="108"/>
      <c r="I25" s="108"/>
    </row>
    <row r="26" ht="18.75">
      <c r="A26" s="342"/>
    </row>
    <row r="27" ht="18.75">
      <c r="A27" s="342"/>
    </row>
    <row r="28" ht="15">
      <c r="A28" s="1"/>
    </row>
    <row r="29" ht="18.75">
      <c r="A29" s="10"/>
    </row>
  </sheetData>
  <sheetProtection password="CEEF" sheet="1" objects="1" scenarios="1" selectLockedCells="1" selectUnlockedCells="1"/>
  <mergeCells count="32">
    <mergeCell ref="A25:B25"/>
    <mergeCell ref="C14:C16"/>
    <mergeCell ref="D14:D16"/>
    <mergeCell ref="G14:G16"/>
    <mergeCell ref="E14:F15"/>
    <mergeCell ref="A21:B21"/>
    <mergeCell ref="E24:G24"/>
    <mergeCell ref="C24:D24"/>
    <mergeCell ref="H24:I24"/>
    <mergeCell ref="G21:H21"/>
    <mergeCell ref="G22:H22"/>
    <mergeCell ref="H23:I23"/>
    <mergeCell ref="A23:B23"/>
    <mergeCell ref="C10:E10"/>
    <mergeCell ref="C7:E8"/>
    <mergeCell ref="C23:D23"/>
    <mergeCell ref="E23:G23"/>
    <mergeCell ref="G6:H6"/>
    <mergeCell ref="A13:A16"/>
    <mergeCell ref="A11:B11"/>
    <mergeCell ref="D13:F13"/>
    <mergeCell ref="G13:H13"/>
    <mergeCell ref="A1:I1"/>
    <mergeCell ref="A2:I2"/>
    <mergeCell ref="B14:B16"/>
    <mergeCell ref="A8:B8"/>
    <mergeCell ref="A9:B9"/>
    <mergeCell ref="A10:B10"/>
    <mergeCell ref="C9:E9"/>
    <mergeCell ref="I13:I16"/>
    <mergeCell ref="C5:D5"/>
    <mergeCell ref="H14:H16"/>
  </mergeCells>
  <hyperlinks>
    <hyperlink ref="H10" r:id="rId1" display="consultantplus://offline/ref=0754FD42A752A97D8BB077741EEBF91205B7045C55350BDF5EAC7568E3EB4FC7AB862E5B97F0A4FD80E758EE58a5hDH"/>
  </hyperlinks>
  <printOptions horizontalCentered="1"/>
  <pageMargins left="0.3937007874015748" right="0.3937007874015748" top="0.984251968503937" bottom="0.3937007874015748" header="0.5118110236220472" footer="0.5118110236220472"/>
  <pageSetup fitToHeight="0" horizontalDpi="600" verticalDpi="600" orientation="landscape" paperSize="9" scale="38" r:id="rId2"/>
  <headerFooter>
    <oddHeader>&amp;R&amp;P</oddHeader>
  </headerFooter>
  <rowBreaks count="1" manualBreakCount="1">
    <brk id="12" min="1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0" zoomScaleNormal="70" zoomScaleSheetLayoutView="80" zoomScalePageLayoutView="85" workbookViewId="0" topLeftCell="A1">
      <selection activeCell="A46" sqref="A46:IV46"/>
    </sheetView>
  </sheetViews>
  <sheetFormatPr defaultColWidth="9.140625" defaultRowHeight="15"/>
  <cols>
    <col min="1" max="1" width="28.140625" style="130" customWidth="1"/>
    <col min="2" max="2" width="11.140625" style="130" customWidth="1"/>
    <col min="3" max="3" width="6.00390625" style="130" customWidth="1"/>
    <col min="4" max="4" width="7.28125" style="130" customWidth="1"/>
    <col min="5" max="5" width="7.00390625" style="130" customWidth="1"/>
    <col min="6" max="6" width="10.8515625" style="130" customWidth="1"/>
    <col min="7" max="7" width="12.57421875" style="130" customWidth="1"/>
    <col min="8" max="8" width="12.00390625" style="130" customWidth="1"/>
    <col min="9" max="9" width="17.7109375" style="130" customWidth="1"/>
    <col min="10" max="10" width="10.28125" style="130" customWidth="1"/>
    <col min="11" max="11" width="9.00390625" style="130" customWidth="1"/>
    <col min="12" max="17" width="36.57421875" style="130" bestFit="1" customWidth="1"/>
    <col min="18" max="18" width="18.140625" style="130" bestFit="1" customWidth="1"/>
    <col min="19" max="19" width="24.00390625" style="130" bestFit="1" customWidth="1"/>
    <col min="20" max="20" width="19.57421875" style="130" customWidth="1"/>
    <col min="21" max="21" width="18.28125" style="130" customWidth="1"/>
    <col min="22" max="22" width="18.140625" style="130" bestFit="1" customWidth="1"/>
    <col min="23" max="23" width="17.00390625" style="130" bestFit="1" customWidth="1"/>
    <col min="24" max="24" width="19.57421875" style="130" customWidth="1"/>
    <col min="25" max="25" width="18.28125" style="130" customWidth="1"/>
    <col min="26" max="16384" width="9.140625" style="130" customWidth="1"/>
  </cols>
  <sheetData>
    <row r="1" spans="1:11" ht="15.75" customHeight="1">
      <c r="A1" s="566" t="s">
        <v>432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1" ht="18.7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7" customHeight="1">
      <c r="A3" s="98"/>
      <c r="B3" s="97"/>
      <c r="C3" s="543" t="s">
        <v>368</v>
      </c>
      <c r="D3" s="543"/>
      <c r="E3" s="544"/>
      <c r="F3" s="544"/>
      <c r="G3" s="132"/>
      <c r="H3" s="132"/>
      <c r="I3" s="98"/>
      <c r="J3" s="560" t="s">
        <v>1</v>
      </c>
      <c r="K3" s="561"/>
    </row>
    <row r="4" spans="1:11" ht="15.75">
      <c r="A4" s="98"/>
      <c r="B4" s="101"/>
      <c r="G4" s="132"/>
      <c r="H4" s="242"/>
      <c r="I4" s="243" t="s">
        <v>2</v>
      </c>
      <c r="J4" s="562">
        <f>титул!E13</f>
        <v>44967</v>
      </c>
      <c r="K4" s="557"/>
    </row>
    <row r="5" spans="1:11" ht="19.5" customHeight="1">
      <c r="A5" s="98"/>
      <c r="B5" s="101"/>
      <c r="C5" s="545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D5" s="546"/>
      <c r="E5" s="546"/>
      <c r="F5" s="546"/>
      <c r="G5" s="546"/>
      <c r="H5" s="529" t="s">
        <v>3</v>
      </c>
      <c r="I5" s="530"/>
      <c r="J5" s="556">
        <f>титул!E14</f>
        <v>0</v>
      </c>
      <c r="K5" s="557"/>
    </row>
    <row r="6" spans="1:11" ht="45" customHeight="1">
      <c r="A6" s="518" t="s">
        <v>5</v>
      </c>
      <c r="B6" s="518"/>
      <c r="C6" s="547"/>
      <c r="D6" s="547"/>
      <c r="E6" s="547"/>
      <c r="F6" s="547"/>
      <c r="G6" s="547"/>
      <c r="H6" s="242"/>
      <c r="I6" s="243" t="s">
        <v>4</v>
      </c>
      <c r="J6" s="556">
        <f>титул!E15</f>
        <v>2408001477</v>
      </c>
      <c r="K6" s="557"/>
    </row>
    <row r="7" spans="1:11" ht="39" customHeight="1">
      <c r="A7" s="518" t="s">
        <v>10</v>
      </c>
      <c r="B7" s="518"/>
      <c r="C7" s="519" t="str">
        <f>титул!B21</f>
        <v>Министерство социальной политики Красноярского края</v>
      </c>
      <c r="D7" s="519"/>
      <c r="E7" s="519"/>
      <c r="F7" s="519"/>
      <c r="G7" s="519"/>
      <c r="H7" s="242"/>
      <c r="I7" s="243" t="s">
        <v>6</v>
      </c>
      <c r="J7" s="556">
        <f>титул!E16</f>
        <v>240801001</v>
      </c>
      <c r="K7" s="557"/>
    </row>
    <row r="8" spans="1:11" ht="33" customHeight="1">
      <c r="A8" s="518" t="s">
        <v>11</v>
      </c>
      <c r="B8" s="518"/>
      <c r="C8" s="519" t="str">
        <f>титул!B22</f>
        <v>г.Красноярск 
(Красноярский край)</v>
      </c>
      <c r="D8" s="519"/>
      <c r="E8" s="519"/>
      <c r="F8" s="519"/>
      <c r="G8" s="519"/>
      <c r="H8" s="529" t="s">
        <v>23</v>
      </c>
      <c r="I8" s="530"/>
      <c r="J8" s="556">
        <f>титул!E21</f>
        <v>148</v>
      </c>
      <c r="K8" s="557"/>
    </row>
    <row r="9" spans="1:11" ht="24" customHeight="1">
      <c r="A9" s="531" t="s">
        <v>13</v>
      </c>
      <c r="B9" s="531"/>
      <c r="C9" s="132"/>
      <c r="D9" s="132"/>
      <c r="E9" s="132"/>
      <c r="F9" s="132"/>
      <c r="G9" s="132"/>
      <c r="H9" s="242"/>
      <c r="I9" s="243" t="s">
        <v>12</v>
      </c>
      <c r="J9" s="556" t="str">
        <f>титул!E22</f>
        <v>04610151051</v>
      </c>
      <c r="K9" s="557"/>
    </row>
    <row r="10" spans="1:11" ht="18.75">
      <c r="A10" s="131"/>
      <c r="B10" s="132"/>
      <c r="C10" s="132"/>
      <c r="D10" s="132"/>
      <c r="E10" s="132"/>
      <c r="F10" s="132"/>
      <c r="G10" s="132"/>
      <c r="H10" s="132"/>
      <c r="I10" s="132"/>
      <c r="J10" s="558"/>
      <c r="K10" s="559"/>
    </row>
    <row r="11" spans="1:11" ht="15.75" customHeight="1">
      <c r="A11" s="568" t="s">
        <v>317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</row>
    <row r="12" ht="18.75">
      <c r="A12" s="129"/>
    </row>
    <row r="13" spans="1:12" ht="32.25" customHeight="1">
      <c r="A13" s="516" t="s">
        <v>36</v>
      </c>
      <c r="B13" s="563" t="s">
        <v>319</v>
      </c>
      <c r="C13" s="520" t="s">
        <v>37</v>
      </c>
      <c r="D13" s="516" t="s">
        <v>38</v>
      </c>
      <c r="E13" s="516"/>
      <c r="F13" s="516"/>
      <c r="G13" s="105" t="s">
        <v>39</v>
      </c>
      <c r="H13" s="516" t="s">
        <v>41</v>
      </c>
      <c r="I13" s="516" t="s">
        <v>42</v>
      </c>
      <c r="J13" s="516"/>
      <c r="K13" s="516"/>
      <c r="L13" s="162"/>
    </row>
    <row r="14" spans="1:11" ht="17.25" customHeight="1">
      <c r="A14" s="516"/>
      <c r="B14" s="564"/>
      <c r="C14" s="520"/>
      <c r="D14" s="516" t="s">
        <v>43</v>
      </c>
      <c r="E14" s="516"/>
      <c r="F14" s="516" t="s">
        <v>44</v>
      </c>
      <c r="G14" s="563" t="s">
        <v>40</v>
      </c>
      <c r="H14" s="516"/>
      <c r="I14" s="516" t="s">
        <v>391</v>
      </c>
      <c r="J14" s="516" t="s">
        <v>46</v>
      </c>
      <c r="K14" s="516" t="s">
        <v>47</v>
      </c>
    </row>
    <row r="15" spans="1:11" ht="21.75" customHeight="1">
      <c r="A15" s="516"/>
      <c r="B15" s="564"/>
      <c r="C15" s="520"/>
      <c r="D15" s="106" t="s">
        <v>407</v>
      </c>
      <c r="E15" s="203" t="s">
        <v>143</v>
      </c>
      <c r="F15" s="516"/>
      <c r="G15" s="564"/>
      <c r="H15" s="516"/>
      <c r="I15" s="516"/>
      <c r="J15" s="516"/>
      <c r="K15" s="516"/>
    </row>
    <row r="16" spans="1:11" ht="15.75" customHeight="1">
      <c r="A16" s="250">
        <v>1</v>
      </c>
      <c r="B16" s="250">
        <v>2</v>
      </c>
      <c r="C16" s="251">
        <v>3</v>
      </c>
      <c r="D16" s="250">
        <v>4</v>
      </c>
      <c r="E16" s="250">
        <v>5</v>
      </c>
      <c r="F16" s="250">
        <v>6</v>
      </c>
      <c r="G16" s="250">
        <v>7</v>
      </c>
      <c r="H16" s="250">
        <v>8</v>
      </c>
      <c r="I16" s="250">
        <v>9</v>
      </c>
      <c r="J16" s="250">
        <v>10</v>
      </c>
      <c r="K16" s="250">
        <v>11</v>
      </c>
    </row>
    <row r="17" spans="1:11" s="107" customFormat="1" ht="30.75" customHeight="1">
      <c r="A17" s="314" t="s">
        <v>477</v>
      </c>
      <c r="B17" s="314"/>
      <c r="C17" s="315">
        <v>1000</v>
      </c>
      <c r="D17" s="316"/>
      <c r="E17" s="316"/>
      <c r="F17" s="317"/>
      <c r="G17" s="318"/>
      <c r="H17" s="318"/>
      <c r="I17" s="316"/>
      <c r="J17" s="316"/>
      <c r="K17" s="316"/>
    </row>
    <row r="18" spans="1:11" s="107" customFormat="1" ht="15.75">
      <c r="A18" s="314"/>
      <c r="B18" s="314"/>
      <c r="C18" s="315"/>
      <c r="D18" s="316"/>
      <c r="E18" s="316"/>
      <c r="F18" s="317"/>
      <c r="G18" s="318"/>
      <c r="H18" s="318"/>
      <c r="I18" s="316"/>
      <c r="J18" s="316"/>
      <c r="K18" s="316"/>
    </row>
    <row r="19" spans="1:11" s="107" customFormat="1" ht="15.75">
      <c r="A19" s="314"/>
      <c r="B19" s="314"/>
      <c r="C19" s="315"/>
      <c r="D19" s="316"/>
      <c r="E19" s="316"/>
      <c r="F19" s="317"/>
      <c r="G19" s="318"/>
      <c r="H19" s="318"/>
      <c r="I19" s="316"/>
      <c r="J19" s="316"/>
      <c r="K19" s="316"/>
    </row>
    <row r="20" spans="1:11" s="107" customFormat="1" ht="15.75">
      <c r="A20" s="314"/>
      <c r="B20" s="314"/>
      <c r="C20" s="315"/>
      <c r="D20" s="316"/>
      <c r="E20" s="316"/>
      <c r="F20" s="317"/>
      <c r="G20" s="318"/>
      <c r="H20" s="318"/>
      <c r="I20" s="316"/>
      <c r="J20" s="316"/>
      <c r="K20" s="316"/>
    </row>
    <row r="21" spans="1:11" s="107" customFormat="1" ht="15.75">
      <c r="A21" s="314"/>
      <c r="B21" s="314"/>
      <c r="C21" s="315"/>
      <c r="D21" s="316"/>
      <c r="E21" s="316"/>
      <c r="F21" s="317"/>
      <c r="G21" s="318"/>
      <c r="H21" s="318"/>
      <c r="I21" s="316"/>
      <c r="J21" s="316"/>
      <c r="K21" s="316"/>
    </row>
    <row r="22" spans="1:11" s="107" customFormat="1" ht="15.75">
      <c r="A22" s="314"/>
      <c r="B22" s="314"/>
      <c r="C22" s="315"/>
      <c r="D22" s="316"/>
      <c r="E22" s="316"/>
      <c r="F22" s="317"/>
      <c r="G22" s="318"/>
      <c r="H22" s="318"/>
      <c r="I22" s="316"/>
      <c r="J22" s="316"/>
      <c r="K22" s="316"/>
    </row>
    <row r="23" spans="1:11" s="107" customFormat="1" ht="15.75">
      <c r="A23" s="314"/>
      <c r="B23" s="314"/>
      <c r="C23" s="315"/>
      <c r="D23" s="316"/>
      <c r="E23" s="316"/>
      <c r="F23" s="317"/>
      <c r="G23" s="318"/>
      <c r="H23" s="318"/>
      <c r="I23" s="316"/>
      <c r="J23" s="316"/>
      <c r="K23" s="316"/>
    </row>
    <row r="24" spans="1:11" s="107" customFormat="1" ht="15.75">
      <c r="A24" s="314"/>
      <c r="B24" s="314"/>
      <c r="C24" s="315"/>
      <c r="D24" s="316"/>
      <c r="E24" s="316"/>
      <c r="F24" s="317"/>
      <c r="G24" s="318"/>
      <c r="H24" s="318"/>
      <c r="I24" s="316"/>
      <c r="J24" s="316"/>
      <c r="K24" s="316"/>
    </row>
    <row r="25" spans="1:11" s="172" customFormat="1" ht="15.75">
      <c r="A25" s="146"/>
      <c r="B25" s="146"/>
      <c r="C25" s="163"/>
      <c r="D25" s="103"/>
      <c r="E25" s="103"/>
      <c r="F25" s="103"/>
      <c r="G25" s="293"/>
      <c r="H25" s="293"/>
      <c r="I25" s="103"/>
      <c r="J25" s="103"/>
      <c r="K25" s="103"/>
    </row>
    <row r="26" spans="1:11" s="107" customFormat="1" ht="22.5" customHeight="1">
      <c r="A26" s="319"/>
      <c r="B26" s="320" t="s">
        <v>49</v>
      </c>
      <c r="C26" s="315">
        <v>9000</v>
      </c>
      <c r="D26" s="321" t="s">
        <v>50</v>
      </c>
      <c r="E26" s="321" t="s">
        <v>50</v>
      </c>
      <c r="F26" s="317"/>
      <c r="G26" s="294"/>
      <c r="H26" s="318"/>
      <c r="I26" s="321" t="s">
        <v>50</v>
      </c>
      <c r="J26" s="321" t="s">
        <v>50</v>
      </c>
      <c r="K26" s="321" t="s">
        <v>50</v>
      </c>
    </row>
    <row r="27" ht="18.75">
      <c r="A27" s="129"/>
    </row>
    <row r="28" spans="1:11" ht="24.75" customHeight="1">
      <c r="A28" s="567" t="s">
        <v>318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9" customHeigh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11" ht="27.75" customHeight="1">
      <c r="A30" s="516" t="s">
        <v>51</v>
      </c>
      <c r="B30" s="563" t="s">
        <v>319</v>
      </c>
      <c r="C30" s="516" t="s">
        <v>37</v>
      </c>
      <c r="D30" s="516" t="s">
        <v>52</v>
      </c>
      <c r="E30" s="516"/>
      <c r="F30" s="516"/>
      <c r="G30" s="105" t="s">
        <v>39</v>
      </c>
      <c r="H30" s="516" t="s">
        <v>41</v>
      </c>
      <c r="I30" s="516" t="s">
        <v>42</v>
      </c>
      <c r="J30" s="516"/>
      <c r="K30" s="516"/>
    </row>
    <row r="31" spans="1:11" ht="18" customHeight="1">
      <c r="A31" s="516"/>
      <c r="B31" s="564"/>
      <c r="C31" s="516"/>
      <c r="D31" s="516" t="s">
        <v>43</v>
      </c>
      <c r="E31" s="516"/>
      <c r="F31" s="516" t="s">
        <v>44</v>
      </c>
      <c r="G31" s="563" t="s">
        <v>53</v>
      </c>
      <c r="H31" s="516"/>
      <c r="I31" s="516" t="s">
        <v>45</v>
      </c>
      <c r="J31" s="516" t="s">
        <v>46</v>
      </c>
      <c r="K31" s="516" t="s">
        <v>47</v>
      </c>
    </row>
    <row r="32" spans="1:11" ht="24" customHeight="1">
      <c r="A32" s="516"/>
      <c r="B32" s="564"/>
      <c r="C32" s="516"/>
      <c r="D32" s="516" t="s">
        <v>48</v>
      </c>
      <c r="E32" s="563" t="s">
        <v>143</v>
      </c>
      <c r="F32" s="516"/>
      <c r="G32" s="564"/>
      <c r="H32" s="516"/>
      <c r="I32" s="516"/>
      <c r="J32" s="516"/>
      <c r="K32" s="516"/>
    </row>
    <row r="33" spans="1:11" ht="9" customHeight="1">
      <c r="A33" s="516"/>
      <c r="B33" s="565"/>
      <c r="C33" s="516"/>
      <c r="D33" s="516"/>
      <c r="E33" s="565"/>
      <c r="F33" s="516"/>
      <c r="G33" s="565"/>
      <c r="H33" s="516"/>
      <c r="I33" s="516"/>
      <c r="J33" s="516"/>
      <c r="K33" s="516"/>
    </row>
    <row r="34" spans="1:11" ht="14.25" customHeight="1">
      <c r="A34" s="161">
        <v>1</v>
      </c>
      <c r="B34" s="161">
        <v>2</v>
      </c>
      <c r="C34" s="161">
        <v>3</v>
      </c>
      <c r="D34" s="161">
        <v>4</v>
      </c>
      <c r="E34" s="161">
        <v>5</v>
      </c>
      <c r="F34" s="161">
        <v>6</v>
      </c>
      <c r="G34" s="161">
        <v>7</v>
      </c>
      <c r="H34" s="161">
        <v>8</v>
      </c>
      <c r="I34" s="161">
        <v>9</v>
      </c>
      <c r="J34" s="161">
        <v>10</v>
      </c>
      <c r="K34" s="161">
        <v>11</v>
      </c>
    </row>
    <row r="35" spans="1:11" ht="15.75">
      <c r="A35" s="214" t="s">
        <v>477</v>
      </c>
      <c r="B35" s="146"/>
      <c r="C35" s="160">
        <v>1000</v>
      </c>
      <c r="D35" s="103"/>
      <c r="E35" s="103"/>
      <c r="F35" s="103"/>
      <c r="G35" s="293"/>
      <c r="H35" s="293"/>
      <c r="I35" s="103"/>
      <c r="J35" s="103"/>
      <c r="K35" s="103"/>
    </row>
    <row r="36" spans="1:11" ht="15.75">
      <c r="A36" s="146"/>
      <c r="B36" s="146"/>
      <c r="C36" s="160">
        <v>2000</v>
      </c>
      <c r="D36" s="103"/>
      <c r="E36" s="103"/>
      <c r="F36" s="103"/>
      <c r="G36" s="293"/>
      <c r="H36" s="293"/>
      <c r="I36" s="103"/>
      <c r="J36" s="103"/>
      <c r="K36" s="103"/>
    </row>
    <row r="37" spans="1:11" ht="15.75">
      <c r="A37" s="146"/>
      <c r="B37" s="146"/>
      <c r="C37" s="163"/>
      <c r="D37" s="103"/>
      <c r="E37" s="103"/>
      <c r="F37" s="103"/>
      <c r="G37" s="293"/>
      <c r="H37" s="293"/>
      <c r="I37" s="103"/>
      <c r="J37" s="103"/>
      <c r="K37" s="103"/>
    </row>
    <row r="38" spans="1:11" ht="15.75">
      <c r="A38" s="146"/>
      <c r="B38" s="164" t="s">
        <v>49</v>
      </c>
      <c r="C38" s="160">
        <v>9000</v>
      </c>
      <c r="D38" s="165" t="s">
        <v>50</v>
      </c>
      <c r="E38" s="165" t="s">
        <v>50</v>
      </c>
      <c r="F38" s="103"/>
      <c r="G38" s="293"/>
      <c r="H38" s="293"/>
      <c r="I38" s="165" t="s">
        <v>50</v>
      </c>
      <c r="J38" s="165" t="s">
        <v>50</v>
      </c>
      <c r="K38" s="165" t="s">
        <v>50</v>
      </c>
    </row>
    <row r="39" spans="1:6" ht="18.75">
      <c r="A39" s="166"/>
      <c r="B39" s="167"/>
      <c r="C39" s="166"/>
      <c r="D39" s="167"/>
      <c r="E39" s="166"/>
      <c r="F39" s="167"/>
    </row>
    <row r="40" spans="1:10" ht="35.25" customHeight="1">
      <c r="A40" s="522" t="s">
        <v>390</v>
      </c>
      <c r="B40" s="522"/>
      <c r="C40" s="540" t="str">
        <f>титул!C41</f>
        <v>Директор</v>
      </c>
      <c r="D40" s="541"/>
      <c r="E40" s="547"/>
      <c r="F40" s="547"/>
      <c r="G40" s="133"/>
      <c r="H40" s="133"/>
      <c r="I40" s="540" t="str">
        <f>титул!E41</f>
        <v>В.В. Запеченко</v>
      </c>
      <c r="J40" s="541"/>
    </row>
    <row r="41" spans="1:10" ht="20.25" customHeight="1">
      <c r="A41" s="253"/>
      <c r="B41" s="253"/>
      <c r="C41" s="548" t="s">
        <v>17</v>
      </c>
      <c r="D41" s="548"/>
      <c r="E41" s="546"/>
      <c r="F41" s="546"/>
      <c r="G41" s="552" t="s">
        <v>18</v>
      </c>
      <c r="H41" s="552"/>
      <c r="I41" s="552" t="s">
        <v>19</v>
      </c>
      <c r="J41" s="552"/>
    </row>
    <row r="42" spans="1:11" ht="29.25" customHeight="1">
      <c r="A42" s="522" t="s">
        <v>20</v>
      </c>
      <c r="B42" s="522"/>
      <c r="C42" s="549" t="s">
        <v>511</v>
      </c>
      <c r="D42" s="550"/>
      <c r="E42" s="551"/>
      <c r="F42" s="551"/>
      <c r="G42" s="549" t="s">
        <v>512</v>
      </c>
      <c r="H42" s="550"/>
      <c r="I42" s="549" t="s">
        <v>526</v>
      </c>
      <c r="J42" s="550"/>
      <c r="K42" s="168"/>
    </row>
    <row r="43" spans="1:11" ht="19.5" customHeight="1">
      <c r="A43" s="128"/>
      <c r="B43" s="127"/>
      <c r="C43" s="553" t="s">
        <v>17</v>
      </c>
      <c r="D43" s="554"/>
      <c r="E43" s="546"/>
      <c r="F43" s="546"/>
      <c r="G43" s="553" t="s">
        <v>21</v>
      </c>
      <c r="H43" s="554"/>
      <c r="I43" s="553" t="s">
        <v>22</v>
      </c>
      <c r="J43" s="554" t="s">
        <v>22</v>
      </c>
      <c r="K43" s="170"/>
    </row>
    <row r="44" spans="1:9" ht="15.75">
      <c r="A44" s="555" t="s">
        <v>616</v>
      </c>
      <c r="B44" s="555"/>
      <c r="C44" s="127"/>
      <c r="D44" s="127"/>
      <c r="E44" s="127"/>
      <c r="F44" s="127"/>
      <c r="G44" s="149"/>
      <c r="H44" s="134"/>
      <c r="I44" s="134"/>
    </row>
    <row r="45" ht="18.75">
      <c r="A45" s="129"/>
    </row>
    <row r="46" spans="1:11" ht="18.75">
      <c r="A46" s="542" t="s">
        <v>357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</row>
    <row r="47" ht="15">
      <c r="A47" s="171"/>
    </row>
    <row r="48" ht="18.75">
      <c r="A48" s="147"/>
    </row>
  </sheetData>
  <sheetProtection/>
  <mergeCells count="62">
    <mergeCell ref="A28:K28"/>
    <mergeCell ref="B13:B15"/>
    <mergeCell ref="A13:A15"/>
    <mergeCell ref="C13:C15"/>
    <mergeCell ref="A11:K11"/>
    <mergeCell ref="I30:K30"/>
    <mergeCell ref="D14:E14"/>
    <mergeCell ref="C30:C33"/>
    <mergeCell ref="J31:J33"/>
    <mergeCell ref="K31:K33"/>
    <mergeCell ref="I31:I33"/>
    <mergeCell ref="A30:A33"/>
    <mergeCell ref="K14:K15"/>
    <mergeCell ref="B30:B33"/>
    <mergeCell ref="A1:K1"/>
    <mergeCell ref="A6:B6"/>
    <mergeCell ref="A7:B7"/>
    <mergeCell ref="A8:B8"/>
    <mergeCell ref="A9:B9"/>
    <mergeCell ref="H13:H15"/>
    <mergeCell ref="D32:D33"/>
    <mergeCell ref="D31:E31"/>
    <mergeCell ref="F31:F33"/>
    <mergeCell ref="D30:F30"/>
    <mergeCell ref="H30:H33"/>
    <mergeCell ref="H5:I5"/>
    <mergeCell ref="H8:I8"/>
    <mergeCell ref="G14:G15"/>
    <mergeCell ref="E32:E33"/>
    <mergeCell ref="G31:G33"/>
    <mergeCell ref="J3:K3"/>
    <mergeCell ref="J4:K4"/>
    <mergeCell ref="J5:K5"/>
    <mergeCell ref="J6:K6"/>
    <mergeCell ref="J7:K7"/>
    <mergeCell ref="J8:K8"/>
    <mergeCell ref="J9:K9"/>
    <mergeCell ref="J10:K10"/>
    <mergeCell ref="I13:K13"/>
    <mergeCell ref="F14:F15"/>
    <mergeCell ref="I14:I15"/>
    <mergeCell ref="J14:J15"/>
    <mergeCell ref="D13:F13"/>
    <mergeCell ref="I41:J41"/>
    <mergeCell ref="A42:B42"/>
    <mergeCell ref="I43:J43"/>
    <mergeCell ref="A44:B44"/>
    <mergeCell ref="G41:H41"/>
    <mergeCell ref="G43:H43"/>
    <mergeCell ref="G42:H42"/>
    <mergeCell ref="I42:J42"/>
    <mergeCell ref="C43:F43"/>
    <mergeCell ref="I40:J40"/>
    <mergeCell ref="A46:K46"/>
    <mergeCell ref="C3:F3"/>
    <mergeCell ref="C5:G6"/>
    <mergeCell ref="C40:F40"/>
    <mergeCell ref="C41:F41"/>
    <mergeCell ref="C42:F42"/>
    <mergeCell ref="A40:B40"/>
    <mergeCell ref="C7:G7"/>
    <mergeCell ref="C8:G8"/>
  </mergeCells>
  <hyperlinks>
    <hyperlink ref="I9" r:id="rId1" display="consultantplus://offline/ref=0754FD42A752A97D8BB077741EEBF91205B7045C55350BDF5EAC7568E3EB4FC7AB862E5B97F0A4FD80E758EE58a5hDH"/>
  </hyperlinks>
  <printOptions horizontalCentered="1"/>
  <pageMargins left="0.3937007874015748" right="0.3937007874015748" top="0.984251968503937" bottom="0.5905511811023623" header="0.5118110236220472" footer="0.5118110236220472"/>
  <pageSetup fitToHeight="0" horizontalDpi="600" verticalDpi="600" orientation="landscape" paperSize="9" scale="86" r:id="rId2"/>
  <headerFooter>
    <oddHeader>&amp;R&amp;P</oddHeader>
  </headerFooter>
  <rowBreaks count="1" manualBreakCount="1">
    <brk id="2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76"/>
  <sheetViews>
    <sheetView view="pageBreakPreview" zoomScale="80" zoomScaleNormal="70" zoomScaleSheetLayoutView="80" zoomScalePageLayoutView="85" workbookViewId="0" topLeftCell="A18">
      <selection activeCell="S28" sqref="S28"/>
    </sheetView>
  </sheetViews>
  <sheetFormatPr defaultColWidth="9.140625" defaultRowHeight="15"/>
  <cols>
    <col min="1" max="1" width="20.8515625" style="130" customWidth="1"/>
    <col min="2" max="2" width="5.421875" style="130" customWidth="1"/>
    <col min="3" max="3" width="6.28125" style="130" customWidth="1"/>
    <col min="4" max="4" width="7.7109375" style="130" customWidth="1"/>
    <col min="5" max="5" width="6.140625" style="130" customWidth="1"/>
    <col min="6" max="6" width="6.7109375" style="130" customWidth="1"/>
    <col min="7" max="7" width="5.8515625" style="130" customWidth="1"/>
    <col min="8" max="8" width="6.28125" style="130" customWidth="1"/>
    <col min="9" max="9" width="7.8515625" style="130" customWidth="1"/>
    <col min="10" max="10" width="8.140625" style="130" customWidth="1"/>
    <col min="11" max="13" width="8.28125" style="130" customWidth="1"/>
    <col min="14" max="14" width="6.7109375" style="130" customWidth="1"/>
    <col min="15" max="15" width="6.57421875" style="130" customWidth="1"/>
    <col min="16" max="16" width="8.7109375" style="130" customWidth="1"/>
    <col min="17" max="17" width="10.00390625" style="130" customWidth="1"/>
    <col min="18" max="18" width="36.57421875" style="130" bestFit="1" customWidth="1"/>
    <col min="19" max="19" width="18.140625" style="130" bestFit="1" customWidth="1"/>
    <col min="20" max="20" width="24.00390625" style="130" bestFit="1" customWidth="1"/>
    <col min="21" max="21" width="19.57421875" style="130" customWidth="1"/>
    <col min="22" max="22" width="18.28125" style="130" customWidth="1"/>
    <col min="23" max="23" width="18.140625" style="130" bestFit="1" customWidth="1"/>
    <col min="24" max="24" width="17.00390625" style="130" bestFit="1" customWidth="1"/>
    <col min="25" max="25" width="19.57421875" style="130" customWidth="1"/>
    <col min="26" max="26" width="18.28125" style="130" customWidth="1"/>
    <col min="27" max="16384" width="9.140625" style="130" customWidth="1"/>
  </cols>
  <sheetData>
    <row r="1" spans="1:17" ht="15.75">
      <c r="A1" s="566" t="s">
        <v>433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18.7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574" t="s">
        <v>1</v>
      </c>
      <c r="P2" s="575"/>
      <c r="Q2" s="575"/>
    </row>
    <row r="3" spans="1:17" ht="18.75" customHeight="1">
      <c r="A3" s="98"/>
      <c r="B3" s="97"/>
      <c r="C3" s="138"/>
      <c r="D3" s="138"/>
      <c r="E3" s="594" t="s">
        <v>368</v>
      </c>
      <c r="F3" s="594"/>
      <c r="G3" s="594"/>
      <c r="H3" s="594"/>
      <c r="I3" s="594"/>
      <c r="J3" s="593"/>
      <c r="K3" s="593"/>
      <c r="L3" s="242"/>
      <c r="M3" s="242"/>
      <c r="N3" s="243" t="s">
        <v>2</v>
      </c>
      <c r="O3" s="562">
        <f>титул!E13</f>
        <v>44967</v>
      </c>
      <c r="P3" s="580"/>
      <c r="Q3" s="581"/>
    </row>
    <row r="4" spans="1:17" ht="16.5">
      <c r="A4" s="98"/>
      <c r="B4" s="101"/>
      <c r="C4" s="132"/>
      <c r="D4" s="132"/>
      <c r="E4" s="521"/>
      <c r="F4" s="521"/>
      <c r="G4" s="132"/>
      <c r="H4" s="132"/>
      <c r="I4" s="100"/>
      <c r="J4" s="590"/>
      <c r="K4" s="590"/>
      <c r="L4" s="529" t="s">
        <v>3</v>
      </c>
      <c r="M4" s="572"/>
      <c r="N4" s="573"/>
      <c r="O4" s="582">
        <f>титул!E14</f>
        <v>0</v>
      </c>
      <c r="P4" s="583"/>
      <c r="Q4" s="584"/>
    </row>
    <row r="5" spans="1:17" ht="15.75" customHeight="1">
      <c r="A5" s="98"/>
      <c r="B5" s="101"/>
      <c r="C5" s="132"/>
      <c r="D5" s="132"/>
      <c r="E5" s="545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F5" s="546"/>
      <c r="G5" s="546"/>
      <c r="H5" s="546"/>
      <c r="I5" s="546"/>
      <c r="J5" s="546"/>
      <c r="K5" s="546"/>
      <c r="L5" s="529" t="s">
        <v>4</v>
      </c>
      <c r="M5" s="572"/>
      <c r="N5" s="573" t="s">
        <v>4</v>
      </c>
      <c r="O5" s="582">
        <f>титул!E15</f>
        <v>2408001477</v>
      </c>
      <c r="P5" s="583"/>
      <c r="Q5" s="584"/>
    </row>
    <row r="6" spans="1:17" ht="48" customHeight="1">
      <c r="A6" s="518" t="s">
        <v>5</v>
      </c>
      <c r="B6" s="518"/>
      <c r="C6" s="518"/>
      <c r="D6" s="518"/>
      <c r="E6" s="547"/>
      <c r="F6" s="547"/>
      <c r="G6" s="547"/>
      <c r="H6" s="547"/>
      <c r="I6" s="547"/>
      <c r="J6" s="547"/>
      <c r="K6" s="547"/>
      <c r="L6" s="242"/>
      <c r="M6" s="242"/>
      <c r="N6" s="243" t="s">
        <v>6</v>
      </c>
      <c r="O6" s="582">
        <f>титул!E16</f>
        <v>240801001</v>
      </c>
      <c r="P6" s="583"/>
      <c r="Q6" s="584"/>
    </row>
    <row r="7" spans="1:17" ht="30" customHeight="1">
      <c r="A7" s="518" t="s">
        <v>10</v>
      </c>
      <c r="B7" s="518"/>
      <c r="C7" s="518"/>
      <c r="D7" s="518"/>
      <c r="E7" s="589" t="str">
        <f>титул!B21</f>
        <v>Министерство социальной политики Красноярского края</v>
      </c>
      <c r="F7" s="589"/>
      <c r="G7" s="589"/>
      <c r="H7" s="589"/>
      <c r="I7" s="589"/>
      <c r="J7" s="589"/>
      <c r="K7" s="589"/>
      <c r="L7" s="242"/>
      <c r="M7" s="529" t="s">
        <v>23</v>
      </c>
      <c r="N7" s="573"/>
      <c r="O7" s="582">
        <f>титул!E21</f>
        <v>148</v>
      </c>
      <c r="P7" s="585"/>
      <c r="Q7" s="586"/>
    </row>
    <row r="8" spans="1:17" ht="31.5" customHeight="1">
      <c r="A8" s="518" t="s">
        <v>11</v>
      </c>
      <c r="B8" s="518"/>
      <c r="C8" s="518"/>
      <c r="D8" s="518"/>
      <c r="E8" s="589" t="str">
        <f>титул!B22</f>
        <v>г.Красноярск 
(Красноярский край)</v>
      </c>
      <c r="F8" s="589"/>
      <c r="G8" s="589"/>
      <c r="H8" s="589"/>
      <c r="I8" s="589"/>
      <c r="J8" s="589"/>
      <c r="K8" s="589"/>
      <c r="L8" s="242"/>
      <c r="M8" s="529" t="s">
        <v>12</v>
      </c>
      <c r="N8" s="588"/>
      <c r="O8" s="582" t="str">
        <f>титул!E22</f>
        <v>04610151051</v>
      </c>
      <c r="P8" s="585"/>
      <c r="Q8" s="586"/>
    </row>
    <row r="9" spans="1:17" ht="21.75" customHeight="1">
      <c r="A9" s="531" t="s">
        <v>13</v>
      </c>
      <c r="B9" s="531"/>
      <c r="C9" s="531"/>
      <c r="D9" s="531"/>
      <c r="E9" s="132"/>
      <c r="F9" s="132"/>
      <c r="G9" s="132"/>
      <c r="H9" s="132"/>
      <c r="I9" s="102"/>
      <c r="J9" s="590"/>
      <c r="K9" s="590"/>
      <c r="L9" s="132"/>
      <c r="M9" s="570"/>
      <c r="N9" s="571"/>
      <c r="O9" s="587"/>
      <c r="P9" s="587"/>
      <c r="Q9" s="587"/>
    </row>
    <row r="10" spans="1:17" ht="12" customHeight="1">
      <c r="A10" s="131"/>
      <c r="B10" s="132"/>
      <c r="C10" s="132"/>
      <c r="D10" s="132"/>
      <c r="E10" s="139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ht="69" customHeight="1">
      <c r="A11" s="516" t="s">
        <v>30</v>
      </c>
      <c r="B11" s="520" t="s">
        <v>37</v>
      </c>
      <c r="C11" s="516" t="s">
        <v>54</v>
      </c>
      <c r="D11" s="516"/>
      <c r="E11" s="516" t="s">
        <v>55</v>
      </c>
      <c r="F11" s="516"/>
      <c r="G11" s="516"/>
      <c r="H11" s="516" t="s">
        <v>376</v>
      </c>
      <c r="I11" s="516"/>
      <c r="J11" s="516"/>
      <c r="K11" s="516"/>
      <c r="L11" s="516"/>
      <c r="M11" s="516"/>
      <c r="N11" s="516" t="s">
        <v>56</v>
      </c>
      <c r="O11" s="516"/>
      <c r="P11" s="520" t="s">
        <v>388</v>
      </c>
      <c r="Q11" s="520" t="s">
        <v>389</v>
      </c>
    </row>
    <row r="12" spans="1:17" ht="15">
      <c r="A12" s="516"/>
      <c r="B12" s="520"/>
      <c r="C12" s="516" t="s">
        <v>44</v>
      </c>
      <c r="D12" s="520" t="s">
        <v>374</v>
      </c>
      <c r="E12" s="516" t="s">
        <v>57</v>
      </c>
      <c r="F12" s="516"/>
      <c r="G12" s="516" t="s">
        <v>58</v>
      </c>
      <c r="H12" s="516" t="s">
        <v>44</v>
      </c>
      <c r="I12" s="520" t="s">
        <v>374</v>
      </c>
      <c r="J12" s="516" t="s">
        <v>59</v>
      </c>
      <c r="K12" s="516"/>
      <c r="L12" s="516"/>
      <c r="M12" s="516"/>
      <c r="N12" s="516" t="s">
        <v>60</v>
      </c>
      <c r="O12" s="520" t="s">
        <v>375</v>
      </c>
      <c r="P12" s="520"/>
      <c r="Q12" s="520"/>
    </row>
    <row r="13" spans="1:17" ht="45">
      <c r="A13" s="516"/>
      <c r="B13" s="520"/>
      <c r="C13" s="516"/>
      <c r="D13" s="520"/>
      <c r="E13" s="106" t="s">
        <v>61</v>
      </c>
      <c r="F13" s="106" t="s">
        <v>375</v>
      </c>
      <c r="G13" s="516"/>
      <c r="H13" s="516"/>
      <c r="I13" s="520"/>
      <c r="J13" s="106" t="s">
        <v>62</v>
      </c>
      <c r="K13" s="106" t="s">
        <v>63</v>
      </c>
      <c r="L13" s="106" t="s">
        <v>64</v>
      </c>
      <c r="M13" s="106" t="s">
        <v>65</v>
      </c>
      <c r="N13" s="516"/>
      <c r="O13" s="520"/>
      <c r="P13" s="520"/>
      <c r="Q13" s="520"/>
    </row>
    <row r="14" spans="1:17" s="140" customFormat="1" ht="12.75">
      <c r="A14" s="248">
        <v>1</v>
      </c>
      <c r="B14" s="248">
        <v>2</v>
      </c>
      <c r="C14" s="248">
        <v>3</v>
      </c>
      <c r="D14" s="248">
        <v>4</v>
      </c>
      <c r="E14" s="250">
        <v>7</v>
      </c>
      <c r="F14" s="250">
        <v>8</v>
      </c>
      <c r="G14" s="250">
        <v>9</v>
      </c>
      <c r="H14" s="248">
        <v>10</v>
      </c>
      <c r="I14" s="248">
        <v>11</v>
      </c>
      <c r="J14" s="248">
        <v>12</v>
      </c>
      <c r="K14" s="248">
        <v>13</v>
      </c>
      <c r="L14" s="248">
        <v>14</v>
      </c>
      <c r="M14" s="248">
        <v>15</v>
      </c>
      <c r="N14" s="248">
        <v>16</v>
      </c>
      <c r="O14" s="248">
        <v>17</v>
      </c>
      <c r="P14" s="248">
        <v>18</v>
      </c>
      <c r="Q14" s="248">
        <v>19</v>
      </c>
    </row>
    <row r="15" spans="1:17" ht="25.5">
      <c r="A15" s="177" t="s">
        <v>66</v>
      </c>
      <c r="B15" s="142">
        <v>1000</v>
      </c>
      <c r="C15" s="377">
        <v>0</v>
      </c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  <c r="N15" s="295">
        <f>H15-C15</f>
        <v>0</v>
      </c>
      <c r="O15" s="263" t="e">
        <f>H15/C15*100</f>
        <v>#DIV/0!</v>
      </c>
      <c r="P15" s="319"/>
      <c r="Q15" s="319"/>
    </row>
    <row r="16" spans="1:17" ht="33.75" customHeight="1">
      <c r="A16" s="177" t="s">
        <v>67</v>
      </c>
      <c r="B16" s="142">
        <v>2000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295">
        <f aca="true" t="shared" si="0" ref="N16:N28">H16-C16</f>
        <v>0</v>
      </c>
      <c r="O16" s="263" t="e">
        <f aca="true" t="shared" si="1" ref="O16:O28">H16/C16*100</f>
        <v>#DIV/0!</v>
      </c>
      <c r="P16" s="319"/>
      <c r="Q16" s="319"/>
    </row>
    <row r="17" spans="1:17" ht="25.5">
      <c r="A17" s="177" t="s">
        <v>68</v>
      </c>
      <c r="B17" s="142">
        <v>3000</v>
      </c>
      <c r="C17" s="377">
        <v>0</v>
      </c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  <c r="N17" s="295">
        <f t="shared" si="0"/>
        <v>0</v>
      </c>
      <c r="O17" s="263" t="e">
        <f t="shared" si="1"/>
        <v>#DIV/0!</v>
      </c>
      <c r="P17" s="319"/>
      <c r="Q17" s="319"/>
    </row>
    <row r="18" spans="1:17" ht="43.5" customHeight="1">
      <c r="A18" s="249" t="s">
        <v>320</v>
      </c>
      <c r="B18" s="142">
        <v>3100</v>
      </c>
      <c r="C18" s="377">
        <v>0</v>
      </c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  <c r="N18" s="295">
        <f t="shared" si="0"/>
        <v>0</v>
      </c>
      <c r="O18" s="263" t="e">
        <f t="shared" si="1"/>
        <v>#DIV/0!</v>
      </c>
      <c r="P18" s="319"/>
      <c r="Q18" s="319"/>
    </row>
    <row r="19" spans="1:17" ht="36" customHeight="1">
      <c r="A19" s="249" t="s">
        <v>70</v>
      </c>
      <c r="B19" s="142">
        <v>3200</v>
      </c>
      <c r="C19" s="377">
        <v>0</v>
      </c>
      <c r="D19" s="377">
        <v>0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  <c r="N19" s="295">
        <f t="shared" si="0"/>
        <v>0</v>
      </c>
      <c r="O19" s="263" t="e">
        <f t="shared" si="1"/>
        <v>#DIV/0!</v>
      </c>
      <c r="P19" s="319"/>
      <c r="Q19" s="319"/>
    </row>
    <row r="20" spans="1:17" ht="45" customHeight="1">
      <c r="A20" s="249" t="s">
        <v>71</v>
      </c>
      <c r="B20" s="142">
        <v>3300</v>
      </c>
      <c r="C20" s="377">
        <v>0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295">
        <f t="shared" si="0"/>
        <v>0</v>
      </c>
      <c r="O20" s="263" t="e">
        <f t="shared" si="1"/>
        <v>#DIV/0!</v>
      </c>
      <c r="P20" s="319"/>
      <c r="Q20" s="319"/>
    </row>
    <row r="21" spans="1:17" ht="33" customHeight="1">
      <c r="A21" s="249" t="s">
        <v>72</v>
      </c>
      <c r="B21" s="142">
        <v>3400</v>
      </c>
      <c r="C21" s="377">
        <v>0</v>
      </c>
      <c r="D21" s="377">
        <v>0</v>
      </c>
      <c r="E21" s="377">
        <v>0</v>
      </c>
      <c r="F21" s="377">
        <v>0</v>
      </c>
      <c r="G21" s="377">
        <v>0</v>
      </c>
      <c r="H21" s="377">
        <v>0</v>
      </c>
      <c r="I21" s="377">
        <v>0</v>
      </c>
      <c r="J21" s="377">
        <v>0</v>
      </c>
      <c r="K21" s="377">
        <v>0</v>
      </c>
      <c r="L21" s="377">
        <v>0</v>
      </c>
      <c r="M21" s="377">
        <v>0</v>
      </c>
      <c r="N21" s="295">
        <f t="shared" si="0"/>
        <v>0</v>
      </c>
      <c r="O21" s="263" t="e">
        <f t="shared" si="1"/>
        <v>#DIV/0!</v>
      </c>
      <c r="P21" s="319"/>
      <c r="Q21" s="319"/>
    </row>
    <row r="22" spans="1:17" ht="42.75" customHeight="1">
      <c r="A22" s="264" t="s">
        <v>323</v>
      </c>
      <c r="B22" s="142">
        <v>3410</v>
      </c>
      <c r="C22" s="377">
        <v>0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295">
        <f t="shared" si="0"/>
        <v>0</v>
      </c>
      <c r="O22" s="263" t="e">
        <f t="shared" si="1"/>
        <v>#DIV/0!</v>
      </c>
      <c r="P22" s="319"/>
      <c r="Q22" s="319"/>
    </row>
    <row r="23" spans="1:17" ht="47.25" customHeight="1">
      <c r="A23" s="264" t="s">
        <v>74</v>
      </c>
      <c r="B23" s="142">
        <v>3420</v>
      </c>
      <c r="C23" s="377">
        <v>0</v>
      </c>
      <c r="D23" s="377">
        <v>0</v>
      </c>
      <c r="E23" s="377">
        <v>0</v>
      </c>
      <c r="F23" s="377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295">
        <f t="shared" si="0"/>
        <v>0</v>
      </c>
      <c r="O23" s="263" t="e">
        <f t="shared" si="1"/>
        <v>#DIV/0!</v>
      </c>
      <c r="P23" s="319"/>
      <c r="Q23" s="319"/>
    </row>
    <row r="24" spans="1:17" ht="43.5" customHeight="1">
      <c r="A24" s="264" t="s">
        <v>75</v>
      </c>
      <c r="B24" s="142">
        <v>3430</v>
      </c>
      <c r="C24" s="377">
        <v>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295">
        <f t="shared" si="0"/>
        <v>0</v>
      </c>
      <c r="O24" s="263" t="e">
        <f t="shared" si="1"/>
        <v>#DIV/0!</v>
      </c>
      <c r="P24" s="319"/>
      <c r="Q24" s="319"/>
    </row>
    <row r="25" spans="1:17" ht="25.5">
      <c r="A25" s="177" t="s">
        <v>76</v>
      </c>
      <c r="B25" s="142">
        <v>4000</v>
      </c>
      <c r="C25" s="377">
        <v>0</v>
      </c>
      <c r="D25" s="377">
        <v>0</v>
      </c>
      <c r="E25" s="377">
        <v>0</v>
      </c>
      <c r="F25" s="377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295">
        <f t="shared" si="0"/>
        <v>0</v>
      </c>
      <c r="O25" s="263" t="e">
        <f t="shared" si="1"/>
        <v>#DIV/0!</v>
      </c>
      <c r="P25" s="319"/>
      <c r="Q25" s="319"/>
    </row>
    <row r="26" spans="1:17" ht="22.5">
      <c r="A26" s="264" t="s">
        <v>321</v>
      </c>
      <c r="B26" s="142">
        <v>4100</v>
      </c>
      <c r="C26" s="377">
        <v>0</v>
      </c>
      <c r="D26" s="377">
        <v>0</v>
      </c>
      <c r="E26" s="377">
        <v>0</v>
      </c>
      <c r="F26" s="377">
        <v>0</v>
      </c>
      <c r="G26" s="377">
        <v>0</v>
      </c>
      <c r="H26" s="377">
        <v>0</v>
      </c>
      <c r="I26" s="377">
        <v>0</v>
      </c>
      <c r="J26" s="377">
        <v>0</v>
      </c>
      <c r="K26" s="377">
        <v>0</v>
      </c>
      <c r="L26" s="377">
        <v>0</v>
      </c>
      <c r="M26" s="377">
        <v>0</v>
      </c>
      <c r="N26" s="295">
        <f t="shared" si="0"/>
        <v>0</v>
      </c>
      <c r="O26" s="263" t="e">
        <f t="shared" si="1"/>
        <v>#DIV/0!</v>
      </c>
      <c r="P26" s="319"/>
      <c r="Q26" s="319"/>
    </row>
    <row r="27" spans="1:17" ht="25.5">
      <c r="A27" s="177" t="s">
        <v>78</v>
      </c>
      <c r="B27" s="142">
        <v>5000</v>
      </c>
      <c r="C27" s="377">
        <v>0</v>
      </c>
      <c r="D27" s="377">
        <v>0</v>
      </c>
      <c r="E27" s="377">
        <v>0</v>
      </c>
      <c r="F27" s="377">
        <v>0</v>
      </c>
      <c r="G27" s="377">
        <v>0</v>
      </c>
      <c r="H27" s="377">
        <v>0</v>
      </c>
      <c r="I27" s="377">
        <v>0</v>
      </c>
      <c r="J27" s="377">
        <v>0</v>
      </c>
      <c r="K27" s="377">
        <v>0</v>
      </c>
      <c r="L27" s="377">
        <v>0</v>
      </c>
      <c r="M27" s="377">
        <v>0</v>
      </c>
      <c r="N27" s="295">
        <f t="shared" si="0"/>
        <v>0</v>
      </c>
      <c r="O27" s="263" t="e">
        <f t="shared" si="1"/>
        <v>#DIV/0!</v>
      </c>
      <c r="P27" s="319"/>
      <c r="Q27" s="319"/>
    </row>
    <row r="28" spans="1:17" ht="43.5" customHeight="1">
      <c r="A28" s="264" t="s">
        <v>322</v>
      </c>
      <c r="B28" s="142">
        <v>5100</v>
      </c>
      <c r="C28" s="377">
        <v>0</v>
      </c>
      <c r="D28" s="377">
        <v>0</v>
      </c>
      <c r="E28" s="377">
        <v>0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7">
        <v>0</v>
      </c>
      <c r="L28" s="377">
        <v>0</v>
      </c>
      <c r="M28" s="377">
        <v>0</v>
      </c>
      <c r="N28" s="295">
        <f t="shared" si="0"/>
        <v>0</v>
      </c>
      <c r="O28" s="263" t="e">
        <f t="shared" si="1"/>
        <v>#DIV/0!</v>
      </c>
      <c r="P28" s="319"/>
      <c r="Q28" s="319"/>
    </row>
    <row r="29" spans="1:17" ht="15.75">
      <c r="A29" s="144" t="s">
        <v>49</v>
      </c>
      <c r="B29" s="145">
        <v>9000</v>
      </c>
      <c r="C29" s="296">
        <f>C27+C25+C17+C16+C15</f>
        <v>0</v>
      </c>
      <c r="D29" s="297" t="s">
        <v>50</v>
      </c>
      <c r="E29" s="298"/>
      <c r="F29" s="298"/>
      <c r="G29" s="297" t="s">
        <v>50</v>
      </c>
      <c r="H29" s="297" t="s">
        <v>50</v>
      </c>
      <c r="I29" s="296">
        <f>I27+I25+I17+I16+I15</f>
        <v>0</v>
      </c>
      <c r="J29" s="296">
        <f>J27+J25+J17+J16+J15</f>
        <v>0</v>
      </c>
      <c r="K29" s="296">
        <f>K27+K25+K17+K16+K15</f>
        <v>0</v>
      </c>
      <c r="L29" s="296">
        <f>L27+L25+L17+L16+L15</f>
        <v>0</v>
      </c>
      <c r="M29" s="296">
        <f>M27+M25+M17+M16+M15</f>
        <v>0</v>
      </c>
      <c r="N29" s="295" t="e">
        <f>H29-C29</f>
        <v>#VALUE!</v>
      </c>
      <c r="O29" s="263" t="e">
        <f>H29/C29*100</f>
        <v>#VALUE!</v>
      </c>
      <c r="P29" s="146"/>
      <c r="Q29" s="146"/>
    </row>
    <row r="30" ht="12" customHeight="1">
      <c r="A30" s="147"/>
    </row>
    <row r="31" spans="1:14" ht="22.5" customHeight="1">
      <c r="A31" s="522" t="s">
        <v>390</v>
      </c>
      <c r="B31" s="522"/>
      <c r="C31" s="522"/>
      <c r="D31" s="522"/>
      <c r="E31" s="591" t="str">
        <f>титул!C41</f>
        <v>Директор</v>
      </c>
      <c r="F31" s="536"/>
      <c r="G31" s="536"/>
      <c r="H31" s="536"/>
      <c r="I31" s="151"/>
      <c r="J31" s="151"/>
      <c r="K31" s="151"/>
      <c r="L31" s="591" t="str">
        <f>титул!E41</f>
        <v>В.В. Запеченко</v>
      </c>
      <c r="M31" s="592"/>
      <c r="N31" s="592"/>
    </row>
    <row r="32" spans="1:14" ht="15.75" customHeight="1">
      <c r="A32" s="597"/>
      <c r="B32" s="597"/>
      <c r="C32" s="597"/>
      <c r="D32" s="597"/>
      <c r="E32" s="552" t="s">
        <v>17</v>
      </c>
      <c r="F32" s="552"/>
      <c r="G32" s="148"/>
      <c r="H32" s="148"/>
      <c r="I32" s="552" t="s">
        <v>18</v>
      </c>
      <c r="J32" s="552"/>
      <c r="K32" s="148"/>
      <c r="L32" s="552" t="s">
        <v>19</v>
      </c>
      <c r="M32" s="552"/>
      <c r="N32" s="552"/>
    </row>
    <row r="33" spans="1:14" s="152" customFormat="1" ht="27.75" customHeight="1">
      <c r="A33" s="522" t="s">
        <v>20</v>
      </c>
      <c r="B33" s="522"/>
      <c r="C33" s="522"/>
      <c r="D33" s="522"/>
      <c r="E33" s="576" t="s">
        <v>511</v>
      </c>
      <c r="F33" s="577"/>
      <c r="G33" s="577"/>
      <c r="H33" s="577"/>
      <c r="I33" s="576" t="s">
        <v>512</v>
      </c>
      <c r="J33" s="577"/>
      <c r="K33" s="577"/>
      <c r="L33" s="576" t="s">
        <v>513</v>
      </c>
      <c r="M33" s="578"/>
      <c r="N33" s="578"/>
    </row>
    <row r="34" spans="1:14" ht="15.75" customHeight="1">
      <c r="A34" s="553"/>
      <c r="B34" s="553"/>
      <c r="C34" s="553"/>
      <c r="D34" s="553"/>
      <c r="E34" s="552" t="s">
        <v>17</v>
      </c>
      <c r="F34" s="552"/>
      <c r="G34" s="579"/>
      <c r="H34" s="579"/>
      <c r="I34" s="552" t="s">
        <v>21</v>
      </c>
      <c r="J34" s="552"/>
      <c r="K34" s="579"/>
      <c r="L34" s="552" t="s">
        <v>22</v>
      </c>
      <c r="M34" s="552"/>
      <c r="N34" s="552"/>
    </row>
    <row r="35" spans="1:11" ht="15.75">
      <c r="A35" s="555" t="s">
        <v>616</v>
      </c>
      <c r="B35" s="555"/>
      <c r="C35" s="127"/>
      <c r="D35" s="127"/>
      <c r="E35" s="127"/>
      <c r="F35" s="127"/>
      <c r="G35" s="127"/>
      <c r="H35" s="127"/>
      <c r="I35" s="149"/>
      <c r="J35" s="134"/>
      <c r="K35" s="134"/>
    </row>
    <row r="36" spans="1:11" ht="15.75">
      <c r="A36" s="173"/>
      <c r="B36" s="173"/>
      <c r="C36" s="127"/>
      <c r="D36" s="127"/>
      <c r="E36" s="127"/>
      <c r="F36" s="127"/>
      <c r="G36" s="127"/>
      <c r="H36" s="127"/>
      <c r="I36" s="149"/>
      <c r="J36" s="134"/>
      <c r="K36" s="134"/>
    </row>
    <row r="37" spans="1:26" ht="15">
      <c r="A37" s="595" t="s">
        <v>79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</row>
    <row r="38" spans="1:11" ht="15.75">
      <c r="A38" s="173"/>
      <c r="B38" s="173"/>
      <c r="C38" s="127"/>
      <c r="D38" s="127"/>
      <c r="E38" s="127"/>
      <c r="F38" s="127"/>
      <c r="G38" s="127"/>
      <c r="H38" s="127"/>
      <c r="I38" s="149"/>
      <c r="J38" s="134"/>
      <c r="K38" s="134"/>
    </row>
    <row r="39" spans="1:11" ht="15.75">
      <c r="A39" s="173"/>
      <c r="B39" s="173"/>
      <c r="C39" s="127"/>
      <c r="D39" s="127"/>
      <c r="E39" s="127"/>
      <c r="F39" s="127"/>
      <c r="G39" s="127"/>
      <c r="H39" s="127"/>
      <c r="I39" s="149"/>
      <c r="J39" s="134"/>
      <c r="K39" s="134"/>
    </row>
    <row r="40" spans="1:18" ht="18.75">
      <c r="A40" s="542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150"/>
    </row>
    <row r="41" spans="1:17" s="258" customFormat="1" ht="15.7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</row>
    <row r="42" spans="1:17" s="258" customFormat="1" ht="15.75">
      <c r="A42" s="569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</row>
    <row r="43" spans="1:17" s="258" customFormat="1" ht="15.75">
      <c r="A43" s="569"/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</row>
    <row r="44" spans="1:17" s="258" customFormat="1" ht="15.75">
      <c r="A44" s="569"/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</row>
    <row r="45" spans="1:17" s="258" customFormat="1" ht="15.75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</row>
    <row r="46" s="258" customFormat="1" ht="15.75"/>
    <row r="47" s="258" customFormat="1" ht="15.75"/>
    <row r="48" s="258" customFormat="1" ht="15.75"/>
    <row r="49" spans="1:18" ht="18.7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</row>
    <row r="50" spans="1:18" ht="18.7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</row>
    <row r="51" spans="1:18" ht="18.7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</row>
    <row r="52" spans="1:18" ht="18.7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</row>
    <row r="53" spans="1:18" ht="18.7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</row>
    <row r="54" spans="1:18" ht="18.7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</row>
    <row r="55" spans="1:18" ht="18.7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</row>
    <row r="976" ht="15"/>
  </sheetData>
  <sheetProtection/>
  <mergeCells count="65">
    <mergeCell ref="L34:N34"/>
    <mergeCell ref="A35:B35"/>
    <mergeCell ref="A31:D31"/>
    <mergeCell ref="A32:D32"/>
    <mergeCell ref="A33:D33"/>
    <mergeCell ref="A34:D34"/>
    <mergeCell ref="I32:J32"/>
    <mergeCell ref="I34:K34"/>
    <mergeCell ref="E31:H31"/>
    <mergeCell ref="E32:F32"/>
    <mergeCell ref="O12:O13"/>
    <mergeCell ref="A11:A13"/>
    <mergeCell ref="B11:B13"/>
    <mergeCell ref="A44:Q44"/>
    <mergeCell ref="A45:Q45"/>
    <mergeCell ref="C11:D11"/>
    <mergeCell ref="E11:G11"/>
    <mergeCell ref="H11:M11"/>
    <mergeCell ref="A40:Q40"/>
    <mergeCell ref="A43:Q43"/>
    <mergeCell ref="N12:N13"/>
    <mergeCell ref="A1:Q1"/>
    <mergeCell ref="A37:Z37"/>
    <mergeCell ref="N11:O11"/>
    <mergeCell ref="P11:P13"/>
    <mergeCell ref="Q11:Q13"/>
    <mergeCell ref="C12:C13"/>
    <mergeCell ref="D12:D13"/>
    <mergeCell ref="E12:F12"/>
    <mergeCell ref="G12:G13"/>
    <mergeCell ref="J3:K3"/>
    <mergeCell ref="J4:K4"/>
    <mergeCell ref="E3:I3"/>
    <mergeCell ref="I12:I13"/>
    <mergeCell ref="J12:M12"/>
    <mergeCell ref="H12:H13"/>
    <mergeCell ref="L32:N32"/>
    <mergeCell ref="A6:D6"/>
    <mergeCell ref="A7:D7"/>
    <mergeCell ref="A8:D8"/>
    <mergeCell ref="A9:D9"/>
    <mergeCell ref="E7:K7"/>
    <mergeCell ref="E8:K8"/>
    <mergeCell ref="J9:K9"/>
    <mergeCell ref="E5:K6"/>
    <mergeCell ref="L31:N31"/>
    <mergeCell ref="O3:Q3"/>
    <mergeCell ref="O4:Q4"/>
    <mergeCell ref="O5:Q5"/>
    <mergeCell ref="O8:Q8"/>
    <mergeCell ref="O9:Q9"/>
    <mergeCell ref="L5:N5"/>
    <mergeCell ref="M8:N8"/>
    <mergeCell ref="O6:Q6"/>
    <mergeCell ref="O7:Q7"/>
    <mergeCell ref="A42:Q42"/>
    <mergeCell ref="E4:F4"/>
    <mergeCell ref="M9:N9"/>
    <mergeCell ref="L4:N4"/>
    <mergeCell ref="O2:Q2"/>
    <mergeCell ref="M7:N7"/>
    <mergeCell ref="E33:H33"/>
    <mergeCell ref="I33:K33"/>
    <mergeCell ref="L33:N33"/>
    <mergeCell ref="E34:H34"/>
  </mergeCells>
  <hyperlinks>
    <hyperlink ref="N11" location="P976" display="P976"/>
    <hyperlink ref="M8" r:id="rId1" display="consultantplus://offline/ref=0754FD42A752A97D8BB077741EEBF91205B7045C55350BDF5EAC7568E3EB4FC7AB862E5B97F0A4FD80E758EE58a5hDH"/>
  </hyperlink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69" r:id="rId2"/>
  <headerFooter>
    <oddHeader>&amp;R&amp;P</oddHeader>
  </headerFooter>
  <rowBreaks count="1" manualBreakCount="1">
    <brk id="35" max="16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80" zoomScaleNormal="70" zoomScaleSheetLayoutView="80" zoomScalePageLayoutView="85" workbookViewId="0" topLeftCell="A1">
      <selection activeCell="A34" sqref="A34:N37"/>
    </sheetView>
  </sheetViews>
  <sheetFormatPr defaultColWidth="9.140625" defaultRowHeight="15"/>
  <cols>
    <col min="1" max="1" width="18.28125" style="130" customWidth="1"/>
    <col min="2" max="2" width="6.00390625" style="130" customWidth="1"/>
    <col min="3" max="3" width="8.28125" style="130" customWidth="1"/>
    <col min="4" max="4" width="10.140625" style="130" customWidth="1"/>
    <col min="5" max="7" width="7.421875" style="130" customWidth="1"/>
    <col min="8" max="8" width="9.57421875" style="130" customWidth="1"/>
    <col min="9" max="10" width="8.7109375" style="130" customWidth="1"/>
    <col min="11" max="11" width="12.00390625" style="130" customWidth="1"/>
    <col min="12" max="12" width="8.421875" style="130" customWidth="1"/>
    <col min="13" max="13" width="8.7109375" style="130" customWidth="1"/>
    <col min="14" max="14" width="8.140625" style="130" customWidth="1"/>
    <col min="15" max="15" width="8.7109375" style="130" customWidth="1"/>
    <col min="16" max="17" width="27.28125" style="130" customWidth="1"/>
    <col min="18" max="18" width="36.57421875" style="130" bestFit="1" customWidth="1"/>
    <col min="19" max="19" width="18.140625" style="130" bestFit="1" customWidth="1"/>
    <col min="20" max="20" width="24.00390625" style="130" bestFit="1" customWidth="1"/>
    <col min="21" max="21" width="19.57421875" style="130" customWidth="1"/>
    <col min="22" max="22" width="18.28125" style="130" customWidth="1"/>
    <col min="23" max="23" width="18.140625" style="130" bestFit="1" customWidth="1"/>
    <col min="24" max="24" width="17.00390625" style="130" bestFit="1" customWidth="1"/>
    <col min="25" max="25" width="19.57421875" style="130" customWidth="1"/>
    <col min="26" max="26" width="18.28125" style="130" customWidth="1"/>
    <col min="27" max="16384" width="9.140625" style="130" customWidth="1"/>
  </cols>
  <sheetData>
    <row r="1" spans="1:15" s="132" customFormat="1" ht="15.75" customHeight="1">
      <c r="A1" s="566" t="s">
        <v>434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</row>
    <row r="2" s="132" customFormat="1" ht="10.5" customHeight="1">
      <c r="A2" s="131"/>
    </row>
    <row r="3" spans="1:15" s="132" customFormat="1" ht="19.5" customHeight="1">
      <c r="A3" s="98"/>
      <c r="B3" s="97"/>
      <c r="C3" s="138"/>
      <c r="D3" s="138"/>
      <c r="E3" s="566" t="s">
        <v>368</v>
      </c>
      <c r="F3" s="566"/>
      <c r="G3" s="566"/>
      <c r="H3" s="566"/>
      <c r="I3" s="138"/>
      <c r="L3" s="98"/>
      <c r="M3" s="560" t="s">
        <v>1</v>
      </c>
      <c r="N3" s="598"/>
      <c r="O3" s="561"/>
    </row>
    <row r="4" spans="1:15" s="132" customFormat="1" ht="15.75">
      <c r="A4" s="98"/>
      <c r="B4" s="101"/>
      <c r="E4" s="521"/>
      <c r="F4" s="521"/>
      <c r="I4" s="100"/>
      <c r="J4" s="240"/>
      <c r="K4" s="242"/>
      <c r="L4" s="243" t="s">
        <v>2</v>
      </c>
      <c r="M4" s="599">
        <f>титул!E13</f>
        <v>44967</v>
      </c>
      <c r="N4" s="600"/>
      <c r="O4" s="601"/>
    </row>
    <row r="5" spans="1:15" s="132" customFormat="1" ht="15.75" customHeight="1">
      <c r="A5" s="98"/>
      <c r="B5" s="101"/>
      <c r="E5" s="545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F5" s="604"/>
      <c r="G5" s="604"/>
      <c r="H5" s="604"/>
      <c r="I5" s="604"/>
      <c r="J5" s="604"/>
      <c r="K5" s="529" t="s">
        <v>3</v>
      </c>
      <c r="L5" s="603"/>
      <c r="M5" s="602">
        <f>титул!E14</f>
        <v>0</v>
      </c>
      <c r="N5" s="600"/>
      <c r="O5" s="601"/>
    </row>
    <row r="6" spans="1:15" s="132" customFormat="1" ht="15" customHeight="1">
      <c r="A6" s="606"/>
      <c r="B6" s="606"/>
      <c r="C6" s="606"/>
      <c r="D6" s="606"/>
      <c r="E6" s="604"/>
      <c r="F6" s="604"/>
      <c r="G6" s="604"/>
      <c r="H6" s="604"/>
      <c r="I6" s="604"/>
      <c r="J6" s="604"/>
      <c r="K6" s="246"/>
      <c r="L6" s="243" t="s">
        <v>4</v>
      </c>
      <c r="M6" s="602">
        <f>титул!E15</f>
        <v>2408001477</v>
      </c>
      <c r="N6" s="600"/>
      <c r="O6" s="601"/>
    </row>
    <row r="7" spans="1:15" s="132" customFormat="1" ht="40.5" customHeight="1">
      <c r="A7" s="518" t="s">
        <v>5</v>
      </c>
      <c r="B7" s="518"/>
      <c r="C7" s="518"/>
      <c r="D7" s="518"/>
      <c r="E7" s="605"/>
      <c r="F7" s="605"/>
      <c r="G7" s="605"/>
      <c r="H7" s="605"/>
      <c r="I7" s="605"/>
      <c r="J7" s="605"/>
      <c r="K7" s="246"/>
      <c r="L7" s="243" t="s">
        <v>6</v>
      </c>
      <c r="M7" s="602">
        <f>титул!E16</f>
        <v>240801001</v>
      </c>
      <c r="N7" s="600"/>
      <c r="O7" s="601"/>
    </row>
    <row r="8" spans="1:15" s="132" customFormat="1" ht="24" customHeight="1">
      <c r="A8" s="518" t="s">
        <v>10</v>
      </c>
      <c r="B8" s="518"/>
      <c r="C8" s="518"/>
      <c r="D8" s="518"/>
      <c r="E8" s="589" t="str">
        <f>титул!B21</f>
        <v>Министерство социальной политики Красноярского края</v>
      </c>
      <c r="F8" s="589"/>
      <c r="G8" s="589"/>
      <c r="H8" s="589"/>
      <c r="I8" s="589"/>
      <c r="J8" s="589"/>
      <c r="K8" s="529" t="s">
        <v>23</v>
      </c>
      <c r="L8" s="530"/>
      <c r="M8" s="602">
        <f>титул!E21</f>
        <v>148</v>
      </c>
      <c r="N8" s="600"/>
      <c r="O8" s="601"/>
    </row>
    <row r="9" spans="1:15" s="132" customFormat="1" ht="35.25" customHeight="1">
      <c r="A9" s="518" t="s">
        <v>11</v>
      </c>
      <c r="B9" s="617"/>
      <c r="C9" s="617"/>
      <c r="D9" s="245"/>
      <c r="E9" s="589" t="str">
        <f>титул!B22</f>
        <v>г.Красноярск 
(Красноярский край)</v>
      </c>
      <c r="F9" s="589"/>
      <c r="G9" s="589"/>
      <c r="H9" s="589"/>
      <c r="I9" s="589"/>
      <c r="J9" s="589"/>
      <c r="K9" s="529" t="s">
        <v>12</v>
      </c>
      <c r="L9" s="530"/>
      <c r="M9" s="602" t="str">
        <f>титул!E22</f>
        <v>04610151051</v>
      </c>
      <c r="N9" s="600"/>
      <c r="O9" s="601"/>
    </row>
    <row r="10" spans="1:15" s="132" customFormat="1" ht="15.75">
      <c r="A10" s="615" t="s">
        <v>13</v>
      </c>
      <c r="B10" s="616"/>
      <c r="C10" s="616"/>
      <c r="D10" s="245"/>
      <c r="I10" s="102"/>
      <c r="J10" s="153"/>
      <c r="M10" s="610"/>
      <c r="N10" s="610"/>
      <c r="O10" s="610"/>
    </row>
    <row r="11" spans="1:15" s="132" customFormat="1" ht="18.75">
      <c r="A11" s="131"/>
      <c r="M11" s="101"/>
      <c r="N11" s="154"/>
      <c r="O11" s="155"/>
    </row>
    <row r="12" spans="1:15" s="156" customFormat="1" ht="66.75" customHeight="1">
      <c r="A12" s="516" t="s">
        <v>30</v>
      </c>
      <c r="B12" s="520" t="s">
        <v>37</v>
      </c>
      <c r="C12" s="516" t="s">
        <v>80</v>
      </c>
      <c r="D12" s="516"/>
      <c r="E12" s="516" t="s">
        <v>81</v>
      </c>
      <c r="F12" s="516"/>
      <c r="G12" s="516"/>
      <c r="H12" s="516" t="s">
        <v>82</v>
      </c>
      <c r="I12" s="516"/>
      <c r="J12" s="516"/>
      <c r="K12" s="516"/>
      <c r="L12" s="516" t="s">
        <v>83</v>
      </c>
      <c r="M12" s="516"/>
      <c r="N12" s="516" t="s">
        <v>324</v>
      </c>
      <c r="O12" s="516"/>
    </row>
    <row r="13" spans="1:15" s="156" customFormat="1" ht="24" customHeight="1">
      <c r="A13" s="516"/>
      <c r="B13" s="520"/>
      <c r="C13" s="516" t="s">
        <v>44</v>
      </c>
      <c r="D13" s="607" t="s">
        <v>325</v>
      </c>
      <c r="E13" s="516" t="s">
        <v>44</v>
      </c>
      <c r="F13" s="516" t="s">
        <v>69</v>
      </c>
      <c r="G13" s="516"/>
      <c r="H13" s="516" t="s">
        <v>44</v>
      </c>
      <c r="I13" s="611" t="s">
        <v>326</v>
      </c>
      <c r="J13" s="612"/>
      <c r="K13" s="520" t="s">
        <v>84</v>
      </c>
      <c r="L13" s="516" t="s">
        <v>44</v>
      </c>
      <c r="M13" s="607" t="s">
        <v>476</v>
      </c>
      <c r="N13" s="516" t="s">
        <v>44</v>
      </c>
      <c r="O13" s="607" t="s">
        <v>327</v>
      </c>
    </row>
    <row r="14" spans="1:15" s="156" customFormat="1" ht="17.25" customHeight="1">
      <c r="A14" s="516"/>
      <c r="B14" s="520"/>
      <c r="C14" s="516"/>
      <c r="D14" s="608"/>
      <c r="E14" s="516"/>
      <c r="F14" s="516"/>
      <c r="G14" s="516"/>
      <c r="H14" s="516"/>
      <c r="I14" s="613"/>
      <c r="J14" s="614"/>
      <c r="K14" s="520"/>
      <c r="L14" s="516"/>
      <c r="M14" s="608"/>
      <c r="N14" s="516"/>
      <c r="O14" s="608"/>
    </row>
    <row r="15" spans="1:15" s="156" customFormat="1" ht="48" customHeight="1">
      <c r="A15" s="516"/>
      <c r="B15" s="520"/>
      <c r="C15" s="516"/>
      <c r="D15" s="609"/>
      <c r="E15" s="516"/>
      <c r="F15" s="106" t="s">
        <v>474</v>
      </c>
      <c r="G15" s="106" t="s">
        <v>475</v>
      </c>
      <c r="H15" s="516"/>
      <c r="I15" s="105" t="s">
        <v>44</v>
      </c>
      <c r="J15" s="105" t="s">
        <v>85</v>
      </c>
      <c r="K15" s="520"/>
      <c r="L15" s="516"/>
      <c r="M15" s="609"/>
      <c r="N15" s="516"/>
      <c r="O15" s="609"/>
    </row>
    <row r="16" spans="1:15" s="157" customFormat="1" ht="15">
      <c r="A16" s="248">
        <v>1</v>
      </c>
      <c r="B16" s="248">
        <v>2</v>
      </c>
      <c r="C16" s="248">
        <v>3</v>
      </c>
      <c r="D16" s="248">
        <v>4</v>
      </c>
      <c r="E16" s="248">
        <v>5</v>
      </c>
      <c r="F16" s="248">
        <v>6</v>
      </c>
      <c r="G16" s="248">
        <v>7</v>
      </c>
      <c r="H16" s="248">
        <v>8</v>
      </c>
      <c r="I16" s="248">
        <v>9</v>
      </c>
      <c r="J16" s="248">
        <v>10</v>
      </c>
      <c r="K16" s="248">
        <v>11</v>
      </c>
      <c r="L16" s="248">
        <v>12</v>
      </c>
      <c r="M16" s="248">
        <v>13</v>
      </c>
      <c r="N16" s="248">
        <v>14</v>
      </c>
      <c r="O16" s="248">
        <v>15</v>
      </c>
    </row>
    <row r="17" spans="1:15" ht="38.25">
      <c r="A17" s="177" t="s">
        <v>86</v>
      </c>
      <c r="B17" s="193" t="s">
        <v>328</v>
      </c>
      <c r="C17" s="378">
        <v>0</v>
      </c>
      <c r="D17" s="378">
        <v>0</v>
      </c>
      <c r="E17" s="378">
        <v>0</v>
      </c>
      <c r="F17" s="378">
        <v>0</v>
      </c>
      <c r="G17" s="378">
        <v>0</v>
      </c>
      <c r="H17" s="378">
        <v>0</v>
      </c>
      <c r="I17" s="378">
        <v>0</v>
      </c>
      <c r="J17" s="378">
        <v>0</v>
      </c>
      <c r="K17" s="378">
        <v>0</v>
      </c>
      <c r="L17" s="378">
        <v>0</v>
      </c>
      <c r="M17" s="378">
        <v>0</v>
      </c>
      <c r="N17" s="292">
        <f>C17+E17-H17-L17</f>
        <v>0</v>
      </c>
      <c r="O17" s="322">
        <v>0</v>
      </c>
    </row>
    <row r="18" spans="1:15" ht="47.25" customHeight="1">
      <c r="A18" s="247" t="s">
        <v>329</v>
      </c>
      <c r="B18" s="193" t="s">
        <v>330</v>
      </c>
      <c r="C18" s="378">
        <v>0</v>
      </c>
      <c r="D18" s="378">
        <v>0</v>
      </c>
      <c r="E18" s="378">
        <v>0</v>
      </c>
      <c r="F18" s="378">
        <v>0</v>
      </c>
      <c r="G18" s="378">
        <v>0</v>
      </c>
      <c r="H18" s="378">
        <v>0</v>
      </c>
      <c r="I18" s="378">
        <v>0</v>
      </c>
      <c r="J18" s="378">
        <v>0</v>
      </c>
      <c r="K18" s="378">
        <v>0</v>
      </c>
      <c r="L18" s="378">
        <v>0</v>
      </c>
      <c r="M18" s="378">
        <v>0</v>
      </c>
      <c r="N18" s="292">
        <f aca="true" t="shared" si="0" ref="N18:N30">C18+E18-H18-L18</f>
        <v>0</v>
      </c>
      <c r="O18" s="322">
        <v>0</v>
      </c>
    </row>
    <row r="19" spans="1:15" ht="54" customHeight="1">
      <c r="A19" s="265" t="s">
        <v>331</v>
      </c>
      <c r="B19" s="193" t="s">
        <v>332</v>
      </c>
      <c r="C19" s="378">
        <v>0</v>
      </c>
      <c r="D19" s="378">
        <v>0</v>
      </c>
      <c r="E19" s="378">
        <v>0</v>
      </c>
      <c r="F19" s="378">
        <v>0</v>
      </c>
      <c r="G19" s="378">
        <v>0</v>
      </c>
      <c r="H19" s="379" t="s">
        <v>345</v>
      </c>
      <c r="I19" s="378">
        <v>0</v>
      </c>
      <c r="J19" s="379" t="s">
        <v>345</v>
      </c>
      <c r="K19" s="379" t="s">
        <v>345</v>
      </c>
      <c r="L19" s="378">
        <v>0</v>
      </c>
      <c r="M19" s="378">
        <v>0</v>
      </c>
      <c r="N19" s="292">
        <f>-C19+E19-L19</f>
        <v>0</v>
      </c>
      <c r="O19" s="322">
        <v>0</v>
      </c>
    </row>
    <row r="20" spans="1:15" ht="81" customHeight="1">
      <c r="A20" s="247" t="s">
        <v>87</v>
      </c>
      <c r="B20" s="193" t="s">
        <v>333</v>
      </c>
      <c r="C20" s="378">
        <v>0</v>
      </c>
      <c r="D20" s="378">
        <v>0</v>
      </c>
      <c r="E20" s="378">
        <v>0</v>
      </c>
      <c r="F20" s="378">
        <v>0</v>
      </c>
      <c r="G20" s="378">
        <v>0</v>
      </c>
      <c r="H20" s="378">
        <v>0</v>
      </c>
      <c r="I20" s="378">
        <v>0</v>
      </c>
      <c r="J20" s="378">
        <v>0</v>
      </c>
      <c r="K20" s="378">
        <v>0</v>
      </c>
      <c r="L20" s="378">
        <v>0</v>
      </c>
      <c r="M20" s="378">
        <v>0</v>
      </c>
      <c r="N20" s="292">
        <f t="shared" si="0"/>
        <v>0</v>
      </c>
      <c r="O20" s="322">
        <v>0</v>
      </c>
    </row>
    <row r="21" spans="1:15" ht="51">
      <c r="A21" s="247" t="s">
        <v>88</v>
      </c>
      <c r="B21" s="193" t="s">
        <v>334</v>
      </c>
      <c r="C21" s="378">
        <v>0</v>
      </c>
      <c r="D21" s="378">
        <v>0</v>
      </c>
      <c r="E21" s="378">
        <v>0</v>
      </c>
      <c r="F21" s="378">
        <v>0</v>
      </c>
      <c r="G21" s="378">
        <v>0</v>
      </c>
      <c r="H21" s="378">
        <v>0</v>
      </c>
      <c r="I21" s="378">
        <v>0</v>
      </c>
      <c r="J21" s="378">
        <v>0</v>
      </c>
      <c r="K21" s="378">
        <v>0</v>
      </c>
      <c r="L21" s="378">
        <v>0</v>
      </c>
      <c r="M21" s="378">
        <v>0</v>
      </c>
      <c r="N21" s="292">
        <f t="shared" si="0"/>
        <v>0</v>
      </c>
      <c r="O21" s="322">
        <v>0</v>
      </c>
    </row>
    <row r="22" spans="1:15" ht="41.25" customHeight="1">
      <c r="A22" s="177" t="s">
        <v>89</v>
      </c>
      <c r="B22" s="193" t="s">
        <v>335</v>
      </c>
      <c r="C22" s="378">
        <v>0</v>
      </c>
      <c r="D22" s="378">
        <v>0</v>
      </c>
      <c r="E22" s="378">
        <v>0</v>
      </c>
      <c r="F22" s="378">
        <v>0</v>
      </c>
      <c r="G22" s="378">
        <v>0</v>
      </c>
      <c r="H22" s="378">
        <v>0</v>
      </c>
      <c r="I22" s="378">
        <v>0</v>
      </c>
      <c r="J22" s="378">
        <v>0</v>
      </c>
      <c r="K22" s="378">
        <v>0</v>
      </c>
      <c r="L22" s="378">
        <v>0</v>
      </c>
      <c r="M22" s="378">
        <v>0</v>
      </c>
      <c r="N22" s="292">
        <f t="shared" si="0"/>
        <v>0</v>
      </c>
      <c r="O22" s="322">
        <v>0</v>
      </c>
    </row>
    <row r="23" spans="1:15" ht="54" customHeight="1">
      <c r="A23" s="247" t="s">
        <v>336</v>
      </c>
      <c r="B23" s="193" t="s">
        <v>337</v>
      </c>
      <c r="C23" s="378">
        <v>0</v>
      </c>
      <c r="D23" s="378">
        <v>0</v>
      </c>
      <c r="E23" s="378">
        <v>0</v>
      </c>
      <c r="F23" s="378">
        <v>0</v>
      </c>
      <c r="G23" s="378">
        <v>0</v>
      </c>
      <c r="H23" s="378">
        <v>0</v>
      </c>
      <c r="I23" s="378">
        <v>0</v>
      </c>
      <c r="J23" s="378">
        <v>0</v>
      </c>
      <c r="K23" s="378">
        <v>0</v>
      </c>
      <c r="L23" s="378">
        <v>0</v>
      </c>
      <c r="M23" s="378">
        <v>0</v>
      </c>
      <c r="N23" s="292">
        <f t="shared" si="0"/>
        <v>0</v>
      </c>
      <c r="O23" s="322">
        <v>0</v>
      </c>
    </row>
    <row r="24" spans="1:15" ht="52.5" customHeight="1">
      <c r="A24" s="265" t="s">
        <v>331</v>
      </c>
      <c r="B24" s="193" t="s">
        <v>338</v>
      </c>
      <c r="C24" s="378">
        <v>0</v>
      </c>
      <c r="D24" s="378">
        <v>0</v>
      </c>
      <c r="E24" s="378">
        <v>0</v>
      </c>
      <c r="F24" s="378">
        <v>0</v>
      </c>
      <c r="G24" s="378">
        <v>0</v>
      </c>
      <c r="H24" s="378">
        <v>0</v>
      </c>
      <c r="I24" s="378">
        <v>0</v>
      </c>
      <c r="J24" s="378">
        <v>0</v>
      </c>
      <c r="K24" s="378">
        <v>0</v>
      </c>
      <c r="L24" s="378">
        <v>0</v>
      </c>
      <c r="M24" s="378">
        <v>0</v>
      </c>
      <c r="N24" s="292">
        <f t="shared" si="0"/>
        <v>0</v>
      </c>
      <c r="O24" s="322">
        <v>0</v>
      </c>
    </row>
    <row r="25" spans="1:15" ht="30.75" customHeight="1">
      <c r="A25" s="247" t="s">
        <v>90</v>
      </c>
      <c r="B25" s="193" t="s">
        <v>339</v>
      </c>
      <c r="C25" s="378">
        <v>0</v>
      </c>
      <c r="D25" s="378">
        <v>0</v>
      </c>
      <c r="E25" s="378">
        <v>0</v>
      </c>
      <c r="F25" s="378">
        <v>0</v>
      </c>
      <c r="G25" s="378">
        <v>0</v>
      </c>
      <c r="H25" s="378">
        <v>0</v>
      </c>
      <c r="I25" s="378">
        <v>0</v>
      </c>
      <c r="J25" s="378">
        <v>0</v>
      </c>
      <c r="K25" s="378">
        <v>0</v>
      </c>
      <c r="L25" s="378">
        <v>0</v>
      </c>
      <c r="M25" s="378">
        <v>0</v>
      </c>
      <c r="N25" s="292">
        <f t="shared" si="0"/>
        <v>0</v>
      </c>
      <c r="O25" s="322">
        <v>0</v>
      </c>
    </row>
    <row r="26" spans="1:15" ht="42" customHeight="1">
      <c r="A26" s="247" t="s">
        <v>91</v>
      </c>
      <c r="B26" s="193" t="s">
        <v>340</v>
      </c>
      <c r="C26" s="378">
        <v>0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  <c r="L26" s="378">
        <v>0</v>
      </c>
      <c r="M26" s="378">
        <v>0</v>
      </c>
      <c r="N26" s="292">
        <f t="shared" si="0"/>
        <v>0</v>
      </c>
      <c r="O26" s="322">
        <v>0</v>
      </c>
    </row>
    <row r="27" spans="1:15" ht="47.25" customHeight="1">
      <c r="A27" s="177" t="s">
        <v>92</v>
      </c>
      <c r="B27" s="193" t="s">
        <v>341</v>
      </c>
      <c r="C27" s="378">
        <v>0</v>
      </c>
      <c r="D27" s="378">
        <v>0</v>
      </c>
      <c r="E27" s="378">
        <v>0</v>
      </c>
      <c r="F27" s="378">
        <v>0</v>
      </c>
      <c r="G27" s="378">
        <v>0</v>
      </c>
      <c r="H27" s="378">
        <v>0</v>
      </c>
      <c r="I27" s="378">
        <v>0</v>
      </c>
      <c r="J27" s="378">
        <v>0</v>
      </c>
      <c r="K27" s="378">
        <v>0</v>
      </c>
      <c r="L27" s="378">
        <v>0</v>
      </c>
      <c r="M27" s="378">
        <v>0</v>
      </c>
      <c r="N27" s="292">
        <f t="shared" si="0"/>
        <v>0</v>
      </c>
      <c r="O27" s="322">
        <v>0</v>
      </c>
    </row>
    <row r="28" spans="1:15" ht="70.5" customHeight="1">
      <c r="A28" s="247" t="s">
        <v>342</v>
      </c>
      <c r="B28" s="193" t="s">
        <v>343</v>
      </c>
      <c r="C28" s="378">
        <v>0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8">
        <v>0</v>
      </c>
      <c r="J28" s="378">
        <v>0</v>
      </c>
      <c r="K28" s="378">
        <v>0</v>
      </c>
      <c r="L28" s="378">
        <v>0</v>
      </c>
      <c r="M28" s="378">
        <v>0</v>
      </c>
      <c r="N28" s="292">
        <f t="shared" si="0"/>
        <v>0</v>
      </c>
      <c r="O28" s="322">
        <v>0</v>
      </c>
    </row>
    <row r="29" spans="1:15" ht="62.25" customHeight="1">
      <c r="A29" s="247" t="s">
        <v>93</v>
      </c>
      <c r="B29" s="193" t="s">
        <v>344</v>
      </c>
      <c r="C29" s="378">
        <v>0</v>
      </c>
      <c r="D29" s="378">
        <v>0</v>
      </c>
      <c r="E29" s="378">
        <v>0</v>
      </c>
      <c r="F29" s="378">
        <v>0</v>
      </c>
      <c r="G29" s="378">
        <v>0</v>
      </c>
      <c r="H29" s="378">
        <v>0</v>
      </c>
      <c r="I29" s="378">
        <v>0</v>
      </c>
      <c r="J29" s="378">
        <v>0</v>
      </c>
      <c r="K29" s="378">
        <v>0</v>
      </c>
      <c r="L29" s="378">
        <v>0</v>
      </c>
      <c r="M29" s="378">
        <v>0</v>
      </c>
      <c r="N29" s="292">
        <f t="shared" si="0"/>
        <v>0</v>
      </c>
      <c r="O29" s="322">
        <v>0</v>
      </c>
    </row>
    <row r="30" spans="1:15" ht="15.75">
      <c r="A30" s="144" t="s">
        <v>49</v>
      </c>
      <c r="B30" s="193">
        <v>9000</v>
      </c>
      <c r="C30" s="378">
        <v>0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8">
        <v>0</v>
      </c>
      <c r="J30" s="378">
        <v>0</v>
      </c>
      <c r="K30" s="378">
        <v>0</v>
      </c>
      <c r="L30" s="378">
        <v>0</v>
      </c>
      <c r="M30" s="378">
        <v>0</v>
      </c>
      <c r="N30" s="292">
        <f t="shared" si="0"/>
        <v>0</v>
      </c>
      <c r="O30" s="322">
        <v>0</v>
      </c>
    </row>
    <row r="31" ht="18.75">
      <c r="A31" s="129"/>
    </row>
    <row r="32" spans="1:14" ht="32.25" customHeight="1">
      <c r="A32" s="522" t="s">
        <v>390</v>
      </c>
      <c r="B32" s="522"/>
      <c r="C32" s="522"/>
      <c r="D32" s="522"/>
      <c r="E32" s="591" t="str">
        <f>титул!C41</f>
        <v>Директор</v>
      </c>
      <c r="F32" s="536"/>
      <c r="G32" s="536"/>
      <c r="H32" s="151"/>
      <c r="I32" s="151"/>
      <c r="J32" s="151"/>
      <c r="K32" s="151"/>
      <c r="L32" s="591" t="str">
        <f>титул!E41</f>
        <v>В.В. Запеченко</v>
      </c>
      <c r="M32" s="592"/>
      <c r="N32" s="592"/>
    </row>
    <row r="33" spans="1:14" ht="18" customHeight="1">
      <c r="A33" s="597"/>
      <c r="B33" s="597"/>
      <c r="C33" s="597"/>
      <c r="D33" s="597"/>
      <c r="E33" s="552" t="s">
        <v>17</v>
      </c>
      <c r="F33" s="552"/>
      <c r="G33" s="148"/>
      <c r="H33" s="148"/>
      <c r="I33" s="552" t="s">
        <v>18</v>
      </c>
      <c r="J33" s="552"/>
      <c r="K33" s="148"/>
      <c r="L33" s="552" t="s">
        <v>19</v>
      </c>
      <c r="M33" s="552"/>
      <c r="N33" s="552"/>
    </row>
    <row r="34" spans="1:14" ht="26.25" customHeight="1">
      <c r="A34" s="522" t="s">
        <v>20</v>
      </c>
      <c r="B34" s="522"/>
      <c r="C34" s="522"/>
      <c r="D34" s="522"/>
      <c r="E34" s="576" t="s">
        <v>511</v>
      </c>
      <c r="F34" s="577"/>
      <c r="G34" s="577"/>
      <c r="H34" s="577"/>
      <c r="I34" s="576" t="s">
        <v>512</v>
      </c>
      <c r="J34" s="577"/>
      <c r="K34" s="577"/>
      <c r="L34" s="576" t="s">
        <v>513</v>
      </c>
      <c r="M34" s="578"/>
      <c r="N34" s="578"/>
    </row>
    <row r="35" spans="1:14" ht="21" customHeight="1">
      <c r="A35" s="553"/>
      <c r="B35" s="553"/>
      <c r="C35" s="553"/>
      <c r="D35" s="553"/>
      <c r="E35" s="552" t="s">
        <v>17</v>
      </c>
      <c r="F35" s="552"/>
      <c r="G35" s="579"/>
      <c r="H35" s="579"/>
      <c r="I35" s="552" t="s">
        <v>21</v>
      </c>
      <c r="J35" s="552"/>
      <c r="K35" s="579"/>
      <c r="L35" s="552" t="s">
        <v>22</v>
      </c>
      <c r="M35" s="552"/>
      <c r="N35" s="552"/>
    </row>
    <row r="36" spans="1:11" ht="15.75" customHeight="1">
      <c r="A36" s="555" t="s">
        <v>616</v>
      </c>
      <c r="B36" s="555"/>
      <c r="C36" s="127"/>
      <c r="D36" s="127"/>
      <c r="E36" s="127"/>
      <c r="F36" s="127"/>
      <c r="G36" s="127"/>
      <c r="H36" s="127"/>
      <c r="I36" s="149"/>
      <c r="J36" s="134"/>
      <c r="K36" s="134"/>
    </row>
    <row r="37" spans="1:11" ht="15.75">
      <c r="A37" s="355"/>
      <c r="B37" s="355"/>
      <c r="C37" s="127"/>
      <c r="D37" s="127"/>
      <c r="E37" s="127"/>
      <c r="F37" s="127"/>
      <c r="G37" s="127"/>
      <c r="H37" s="127"/>
      <c r="I37" s="149"/>
      <c r="J37" s="134"/>
      <c r="K37" s="134"/>
    </row>
    <row r="38" spans="1:11" ht="15.75">
      <c r="A38" s="173"/>
      <c r="B38" s="173"/>
      <c r="C38" s="127"/>
      <c r="D38" s="127"/>
      <c r="E38" s="127"/>
      <c r="F38" s="127"/>
      <c r="G38" s="127"/>
      <c r="H38" s="127"/>
      <c r="I38" s="149"/>
      <c r="J38" s="134"/>
      <c r="K38" s="134"/>
    </row>
    <row r="39" spans="1:11" ht="15.75">
      <c r="A39" s="173"/>
      <c r="B39" s="173"/>
      <c r="C39" s="127"/>
      <c r="D39" s="127"/>
      <c r="E39" s="127"/>
      <c r="F39" s="127"/>
      <c r="G39" s="127"/>
      <c r="H39" s="127"/>
      <c r="I39" s="149"/>
      <c r="J39" s="134"/>
      <c r="K39" s="134"/>
    </row>
    <row r="40" spans="1:15" ht="18.75">
      <c r="A40" s="542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</row>
    <row r="41" spans="1:15" ht="18.75">
      <c r="A41" s="542"/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</row>
    <row r="42" spans="1:15" ht="18.75">
      <c r="A42" s="542"/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</row>
    <row r="43" spans="1:15" ht="18.75">
      <c r="A43" s="542"/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</row>
    <row r="44" spans="1:15" ht="18.75">
      <c r="A44" s="542"/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</row>
    <row r="45" spans="1:15" ht="18.75">
      <c r="A45" s="542"/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</row>
    <row r="46" spans="1:15" ht="37.5" customHeight="1">
      <c r="A46" s="618"/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</row>
    <row r="47" spans="1:15" ht="18.75">
      <c r="A47" s="542"/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</row>
    <row r="48" spans="1:15" ht="18.75">
      <c r="A48" s="542"/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</row>
    <row r="49" spans="1:15" ht="18.75">
      <c r="A49" s="542"/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</row>
    <row r="50" spans="1:15" ht="18.75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</row>
    <row r="51" spans="1:15" ht="18.75">
      <c r="A51" s="542"/>
      <c r="B51" s="542"/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</row>
  </sheetData>
  <sheetProtection/>
  <mergeCells count="68">
    <mergeCell ref="A49:O49"/>
    <mergeCell ref="A50:O50"/>
    <mergeCell ref="A40:O40"/>
    <mergeCell ref="A41:O41"/>
    <mergeCell ref="A43:O43"/>
    <mergeCell ref="A44:O44"/>
    <mergeCell ref="A45:O45"/>
    <mergeCell ref="A51:O51"/>
    <mergeCell ref="A42:O42"/>
    <mergeCell ref="A46:O46"/>
    <mergeCell ref="A47:O47"/>
    <mergeCell ref="A48:O48"/>
    <mergeCell ref="A12:A15"/>
    <mergeCell ref="B12:B15"/>
    <mergeCell ref="C12:D12"/>
    <mergeCell ref="E12:G12"/>
    <mergeCell ref="H12:K12"/>
    <mergeCell ref="A10:C10"/>
    <mergeCell ref="A9:C9"/>
    <mergeCell ref="A1:O1"/>
    <mergeCell ref="C13:C15"/>
    <mergeCell ref="E13:E15"/>
    <mergeCell ref="F13:G14"/>
    <mergeCell ref="H13:H15"/>
    <mergeCell ref="D13:D15"/>
    <mergeCell ref="L12:M12"/>
    <mergeCell ref="N12:O12"/>
    <mergeCell ref="M13:M15"/>
    <mergeCell ref="M9:O9"/>
    <mergeCell ref="M10:O10"/>
    <mergeCell ref="I13:J14"/>
    <mergeCell ref="O13:O15"/>
    <mergeCell ref="E9:J9"/>
    <mergeCell ref="N13:N15"/>
    <mergeCell ref="L13:L15"/>
    <mergeCell ref="K13:K15"/>
    <mergeCell ref="E3:H3"/>
    <mergeCell ref="E4:F4"/>
    <mergeCell ref="A7:D7"/>
    <mergeCell ref="K5:L5"/>
    <mergeCell ref="K9:L9"/>
    <mergeCell ref="A8:D8"/>
    <mergeCell ref="E5:J7"/>
    <mergeCell ref="E8:J8"/>
    <mergeCell ref="A6:D6"/>
    <mergeCell ref="M3:O3"/>
    <mergeCell ref="M4:O4"/>
    <mergeCell ref="M5:O5"/>
    <mergeCell ref="M7:O7"/>
    <mergeCell ref="K8:L8"/>
    <mergeCell ref="M8:O8"/>
    <mergeCell ref="M6:O6"/>
    <mergeCell ref="L35:N35"/>
    <mergeCell ref="A32:D32"/>
    <mergeCell ref="A33:D33"/>
    <mergeCell ref="E33:F33"/>
    <mergeCell ref="I33:J33"/>
    <mergeCell ref="L33:N33"/>
    <mergeCell ref="L34:N34"/>
    <mergeCell ref="E32:G32"/>
    <mergeCell ref="L32:N32"/>
    <mergeCell ref="A36:B36"/>
    <mergeCell ref="A34:D34"/>
    <mergeCell ref="A35:D35"/>
    <mergeCell ref="E35:H35"/>
    <mergeCell ref="I35:K35"/>
    <mergeCell ref="E34:H34"/>
    <mergeCell ref="I34:K34"/>
  </mergeCells>
  <hyperlinks>
    <hyperlink ref="K9" r:id="rId1" display="consultantplus://offline/ref=0754FD42A752A97D8BB077741EEBF91205B7045C55350BDF5EAC7568E3EB4FC7AB862E5B97F0A4FD80E758EE58a5hDH"/>
  </hyperlink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76" r:id="rId2"/>
  <headerFooter>
    <oddHeader>&amp;R&amp;P</oddHeader>
  </headerFooter>
  <rowBreaks count="2" manualBreakCount="2">
    <brk id="20" max="14" man="1"/>
    <brk id="39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147"/>
  <sheetViews>
    <sheetView view="pageBreakPreview" zoomScale="80" zoomScaleNormal="70" zoomScaleSheetLayoutView="80" zoomScalePageLayoutView="85" workbookViewId="0" topLeftCell="A13">
      <selection activeCell="A11" sqref="A11:Q24"/>
    </sheetView>
  </sheetViews>
  <sheetFormatPr defaultColWidth="9.140625" defaultRowHeight="15"/>
  <cols>
    <col min="1" max="1" width="15.421875" style="18" customWidth="1"/>
    <col min="2" max="2" width="5.8515625" style="18" customWidth="1"/>
    <col min="3" max="8" width="7.421875" style="18" customWidth="1"/>
    <col min="9" max="9" width="7.8515625" style="18" customWidth="1"/>
    <col min="10" max="10" width="10.421875" style="18" customWidth="1"/>
    <col min="11" max="12" width="7.421875" style="18" customWidth="1"/>
    <col min="13" max="13" width="8.28125" style="18" customWidth="1"/>
    <col min="14" max="15" width="7.421875" style="18" customWidth="1"/>
    <col min="16" max="16" width="6.7109375" style="18" customWidth="1"/>
    <col min="17" max="17" width="7.421875" style="18" customWidth="1"/>
    <col min="18" max="18" width="19.57421875" style="18" customWidth="1"/>
    <col min="19" max="19" width="18.28125" style="18" customWidth="1"/>
    <col min="20" max="20" width="18.140625" style="18" bestFit="1" customWidth="1"/>
    <col min="21" max="21" width="17.00390625" style="18" bestFit="1" customWidth="1"/>
    <col min="22" max="22" width="19.57421875" style="18" customWidth="1"/>
    <col min="23" max="23" width="18.28125" style="18" customWidth="1"/>
    <col min="24" max="16384" width="9.140625" style="18" customWidth="1"/>
  </cols>
  <sheetData>
    <row r="1" spans="1:17" ht="18.75" customHeight="1">
      <c r="A1" s="634" t="s">
        <v>435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</row>
    <row r="2" spans="1:17" ht="18" customHeight="1">
      <c r="A2" s="2"/>
      <c r="O2" s="635" t="s">
        <v>1</v>
      </c>
      <c r="P2" s="635"/>
      <c r="Q2" s="635"/>
    </row>
    <row r="3" spans="1:17" ht="18.75">
      <c r="A3" s="4"/>
      <c r="B3" s="5"/>
      <c r="C3" s="13"/>
      <c r="D3" s="13"/>
      <c r="E3" s="639" t="s">
        <v>368</v>
      </c>
      <c r="F3" s="639"/>
      <c r="G3" s="639"/>
      <c r="H3" s="639"/>
      <c r="I3" s="639"/>
      <c r="J3" s="640"/>
      <c r="K3" s="640"/>
      <c r="L3" s="90"/>
      <c r="M3" s="90"/>
      <c r="N3" s="244" t="s">
        <v>2</v>
      </c>
      <c r="O3" s="636">
        <f>титул!E13</f>
        <v>44967</v>
      </c>
      <c r="P3" s="632"/>
      <c r="Q3" s="632"/>
    </row>
    <row r="4" spans="1:17" ht="12.75" customHeight="1">
      <c r="A4" s="4"/>
      <c r="B4" s="6"/>
      <c r="E4" s="501"/>
      <c r="F4" s="501"/>
      <c r="I4" s="12"/>
      <c r="J4" s="638"/>
      <c r="K4" s="638"/>
      <c r="L4" s="619" t="s">
        <v>3</v>
      </c>
      <c r="M4" s="619"/>
      <c r="N4" s="620"/>
      <c r="O4" s="632">
        <f>титул!E14</f>
        <v>0</v>
      </c>
      <c r="P4" s="632"/>
      <c r="Q4" s="632"/>
    </row>
    <row r="5" spans="1:17" ht="15.75">
      <c r="A5" s="4"/>
      <c r="B5" s="6"/>
      <c r="E5" s="641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F5" s="546"/>
      <c r="G5" s="546"/>
      <c r="H5" s="546"/>
      <c r="I5" s="546"/>
      <c r="J5" s="546"/>
      <c r="K5" s="546"/>
      <c r="L5" s="90"/>
      <c r="M5" s="90"/>
      <c r="N5" s="244" t="s">
        <v>4</v>
      </c>
      <c r="O5" s="632">
        <f>титул!E15</f>
        <v>2408001477</v>
      </c>
      <c r="P5" s="632"/>
      <c r="Q5" s="632"/>
    </row>
    <row r="6" spans="1:17" ht="41.25" customHeight="1">
      <c r="A6" s="627" t="s">
        <v>5</v>
      </c>
      <c r="B6" s="627"/>
      <c r="C6" s="627"/>
      <c r="D6" s="627"/>
      <c r="E6" s="547"/>
      <c r="F6" s="547"/>
      <c r="G6" s="547"/>
      <c r="H6" s="547"/>
      <c r="I6" s="547"/>
      <c r="J6" s="547"/>
      <c r="K6" s="547"/>
      <c r="L6" s="90"/>
      <c r="M6" s="90"/>
      <c r="N6" s="244" t="s">
        <v>6</v>
      </c>
      <c r="O6" s="632">
        <f>титул!E16</f>
        <v>240801001</v>
      </c>
      <c r="P6" s="632"/>
      <c r="Q6" s="632"/>
    </row>
    <row r="7" spans="1:17" ht="32.25" customHeight="1">
      <c r="A7" s="627" t="s">
        <v>10</v>
      </c>
      <c r="B7" s="627"/>
      <c r="C7" s="627"/>
      <c r="D7" s="627"/>
      <c r="E7" s="628" t="str">
        <f>титул!B21</f>
        <v>Министерство социальной политики Красноярского края</v>
      </c>
      <c r="F7" s="628"/>
      <c r="G7" s="628"/>
      <c r="H7" s="628"/>
      <c r="I7" s="628"/>
      <c r="J7" s="628"/>
      <c r="K7" s="628"/>
      <c r="L7" s="90"/>
      <c r="M7" s="619" t="s">
        <v>23</v>
      </c>
      <c r="N7" s="620"/>
      <c r="O7" s="632">
        <f>титул!E21</f>
        <v>148</v>
      </c>
      <c r="P7" s="632"/>
      <c r="Q7" s="632"/>
    </row>
    <row r="8" spans="1:17" ht="31.5" customHeight="1">
      <c r="A8" s="627" t="s">
        <v>11</v>
      </c>
      <c r="B8" s="627"/>
      <c r="C8" s="627"/>
      <c r="D8" s="627"/>
      <c r="E8" s="628" t="str">
        <f>титул!B22</f>
        <v>г.Красноярск 
(Красноярский край)</v>
      </c>
      <c r="F8" s="628"/>
      <c r="G8" s="628"/>
      <c r="H8" s="628"/>
      <c r="I8" s="628"/>
      <c r="J8" s="628"/>
      <c r="K8" s="628"/>
      <c r="L8" s="90"/>
      <c r="M8" s="619" t="s">
        <v>12</v>
      </c>
      <c r="N8" s="620"/>
      <c r="O8" s="632" t="str">
        <f>титул!E22</f>
        <v>04610151051</v>
      </c>
      <c r="P8" s="632"/>
      <c r="Q8" s="632"/>
    </row>
    <row r="9" spans="1:17" ht="21" customHeight="1">
      <c r="A9" s="637" t="s">
        <v>13</v>
      </c>
      <c r="B9" s="637"/>
      <c r="C9" s="637"/>
      <c r="D9" s="637"/>
      <c r="I9" s="21"/>
      <c r="J9" s="638"/>
      <c r="K9" s="638"/>
      <c r="O9" s="633"/>
      <c r="P9" s="633"/>
      <c r="Q9" s="633"/>
    </row>
    <row r="10" spans="1:17" ht="18.75" customHeight="1">
      <c r="A10" s="626" t="s">
        <v>94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</row>
    <row r="11" spans="1:17" ht="15.75" customHeight="1">
      <c r="A11" s="629" t="s">
        <v>95</v>
      </c>
      <c r="B11" s="631" t="s">
        <v>37</v>
      </c>
      <c r="C11" s="629" t="s">
        <v>96</v>
      </c>
      <c r="D11" s="629"/>
      <c r="E11" s="629"/>
      <c r="F11" s="629"/>
      <c r="G11" s="645" t="s">
        <v>346</v>
      </c>
      <c r="H11" s="651"/>
      <c r="I11" s="651"/>
      <c r="J11" s="651"/>
      <c r="K11" s="646"/>
      <c r="L11" s="645" t="s">
        <v>97</v>
      </c>
      <c r="M11" s="646"/>
      <c r="N11" s="629" t="s">
        <v>98</v>
      </c>
      <c r="O11" s="629"/>
      <c r="P11" s="629"/>
      <c r="Q11" s="629"/>
    </row>
    <row r="12" spans="1:17" s="67" customFormat="1" ht="12" customHeight="1">
      <c r="A12" s="629"/>
      <c r="B12" s="631"/>
      <c r="C12" s="629"/>
      <c r="D12" s="629"/>
      <c r="E12" s="629"/>
      <c r="F12" s="629"/>
      <c r="G12" s="652"/>
      <c r="H12" s="653"/>
      <c r="I12" s="653"/>
      <c r="J12" s="653"/>
      <c r="K12" s="654"/>
      <c r="L12" s="647"/>
      <c r="M12" s="648"/>
      <c r="N12" s="629"/>
      <c r="O12" s="629"/>
      <c r="P12" s="629"/>
      <c r="Q12" s="629"/>
    </row>
    <row r="13" spans="1:17" ht="37.5" customHeight="1">
      <c r="A13" s="629"/>
      <c r="B13" s="631"/>
      <c r="C13" s="630" t="s">
        <v>99</v>
      </c>
      <c r="D13" s="630"/>
      <c r="E13" s="629" t="s">
        <v>69</v>
      </c>
      <c r="F13" s="629"/>
      <c r="G13" s="629" t="s">
        <v>100</v>
      </c>
      <c r="H13" s="629" t="s">
        <v>69</v>
      </c>
      <c r="I13" s="629"/>
      <c r="J13" s="629"/>
      <c r="K13" s="629"/>
      <c r="L13" s="649"/>
      <c r="M13" s="650"/>
      <c r="N13" s="630" t="s">
        <v>99</v>
      </c>
      <c r="O13" s="630"/>
      <c r="P13" s="629" t="s">
        <v>69</v>
      </c>
      <c r="Q13" s="629"/>
    </row>
    <row r="14" spans="1:17" ht="32.25" customHeight="1">
      <c r="A14" s="629"/>
      <c r="B14" s="631"/>
      <c r="C14" s="629" t="s">
        <v>44</v>
      </c>
      <c r="D14" s="621" t="s">
        <v>392</v>
      </c>
      <c r="E14" s="629" t="s">
        <v>393</v>
      </c>
      <c r="F14" s="629" t="s">
        <v>394</v>
      </c>
      <c r="G14" s="629"/>
      <c r="H14" s="629" t="s">
        <v>101</v>
      </c>
      <c r="I14" s="629"/>
      <c r="J14" s="623" t="s">
        <v>480</v>
      </c>
      <c r="K14" s="623" t="s">
        <v>395</v>
      </c>
      <c r="L14" s="623" t="s">
        <v>398</v>
      </c>
      <c r="M14" s="621" t="s">
        <v>399</v>
      </c>
      <c r="N14" s="643" t="s">
        <v>44</v>
      </c>
      <c r="O14" s="621" t="s">
        <v>400</v>
      </c>
      <c r="P14" s="643" t="s">
        <v>393</v>
      </c>
      <c r="Q14" s="629" t="s">
        <v>394</v>
      </c>
    </row>
    <row r="15" spans="1:17" ht="52.5" customHeight="1">
      <c r="A15" s="629"/>
      <c r="B15" s="631"/>
      <c r="C15" s="629"/>
      <c r="D15" s="622"/>
      <c r="E15" s="629"/>
      <c r="F15" s="629"/>
      <c r="G15" s="629"/>
      <c r="H15" s="69" t="s">
        <v>44</v>
      </c>
      <c r="I15" s="174" t="s">
        <v>400</v>
      </c>
      <c r="J15" s="624"/>
      <c r="K15" s="624"/>
      <c r="L15" s="624"/>
      <c r="M15" s="625"/>
      <c r="N15" s="644"/>
      <c r="O15" s="625"/>
      <c r="P15" s="644"/>
      <c r="Q15" s="629"/>
    </row>
    <row r="16" spans="1:17" s="91" customFormat="1" ht="15.75" thickBot="1">
      <c r="A16" s="228">
        <v>1</v>
      </c>
      <c r="B16" s="228">
        <v>2</v>
      </c>
      <c r="C16" s="228">
        <v>3</v>
      </c>
      <c r="D16" s="228">
        <v>4</v>
      </c>
      <c r="E16" s="228">
        <v>5</v>
      </c>
      <c r="F16" s="228">
        <v>6</v>
      </c>
      <c r="G16" s="228">
        <v>7</v>
      </c>
      <c r="H16" s="228">
        <v>8</v>
      </c>
      <c r="I16" s="228">
        <v>9</v>
      </c>
      <c r="J16" s="228">
        <v>10</v>
      </c>
      <c r="K16" s="228">
        <v>11</v>
      </c>
      <c r="L16" s="228">
        <v>12</v>
      </c>
      <c r="M16" s="228">
        <v>13</v>
      </c>
      <c r="N16" s="228">
        <v>14</v>
      </c>
      <c r="O16" s="228">
        <v>15</v>
      </c>
      <c r="P16" s="228">
        <v>16</v>
      </c>
      <c r="Q16" s="228">
        <v>17</v>
      </c>
    </row>
    <row r="17" spans="1:17" ht="37.5" thickBot="1">
      <c r="A17" s="65" t="s">
        <v>102</v>
      </c>
      <c r="B17" s="84">
        <v>1000</v>
      </c>
      <c r="C17" s="380">
        <v>38</v>
      </c>
      <c r="D17" s="380">
        <v>38</v>
      </c>
      <c r="E17" s="380">
        <v>38</v>
      </c>
      <c r="F17" s="380">
        <v>0</v>
      </c>
      <c r="G17" s="380">
        <v>16.34</v>
      </c>
      <c r="H17" s="380">
        <v>16.34</v>
      </c>
      <c r="I17" s="381">
        <v>13.85</v>
      </c>
      <c r="J17" s="381">
        <v>0.97</v>
      </c>
      <c r="K17" s="381">
        <v>2.49</v>
      </c>
      <c r="L17" s="382">
        <v>0</v>
      </c>
      <c r="M17" s="383">
        <v>1</v>
      </c>
      <c r="N17" s="384">
        <v>38</v>
      </c>
      <c r="O17" s="382">
        <v>38</v>
      </c>
      <c r="P17" s="382">
        <v>38</v>
      </c>
      <c r="Q17" s="382">
        <v>0</v>
      </c>
    </row>
    <row r="18" spans="1:17" ht="37.5" thickBot="1">
      <c r="A18" s="65" t="s">
        <v>103</v>
      </c>
      <c r="B18" s="84">
        <v>2000</v>
      </c>
      <c r="C18" s="380">
        <v>113.75</v>
      </c>
      <c r="D18" s="380">
        <v>113.75</v>
      </c>
      <c r="E18" s="380">
        <v>109.75</v>
      </c>
      <c r="F18" s="380">
        <v>4</v>
      </c>
      <c r="G18" s="380">
        <v>99.75</v>
      </c>
      <c r="H18" s="380">
        <v>99.75</v>
      </c>
      <c r="I18" s="381">
        <v>99.75</v>
      </c>
      <c r="J18" s="381">
        <v>13.42</v>
      </c>
      <c r="K18" s="381">
        <v>0.75</v>
      </c>
      <c r="L18" s="382">
        <v>0</v>
      </c>
      <c r="M18" s="382">
        <v>0</v>
      </c>
      <c r="N18" s="382">
        <v>113.75</v>
      </c>
      <c r="O18" s="382">
        <v>113.75</v>
      </c>
      <c r="P18" s="382">
        <v>109.75</v>
      </c>
      <c r="Q18" s="382">
        <v>4</v>
      </c>
    </row>
    <row r="19" spans="1:17" ht="49.5" thickBot="1">
      <c r="A19" s="65" t="s">
        <v>104</v>
      </c>
      <c r="B19" s="84">
        <v>3000</v>
      </c>
      <c r="C19" s="380">
        <v>11</v>
      </c>
      <c r="D19" s="380">
        <v>11</v>
      </c>
      <c r="E19" s="380">
        <v>11</v>
      </c>
      <c r="F19" s="380">
        <v>0</v>
      </c>
      <c r="G19" s="380">
        <v>10.58</v>
      </c>
      <c r="H19" s="380">
        <v>10.58</v>
      </c>
      <c r="I19" s="381">
        <v>10.58</v>
      </c>
      <c r="J19" s="381">
        <v>0</v>
      </c>
      <c r="K19" s="381">
        <v>0</v>
      </c>
      <c r="L19" s="382">
        <v>0</v>
      </c>
      <c r="M19" s="382">
        <v>0</v>
      </c>
      <c r="N19" s="382">
        <v>11</v>
      </c>
      <c r="O19" s="382">
        <v>11</v>
      </c>
      <c r="P19" s="382">
        <v>11</v>
      </c>
      <c r="Q19" s="382">
        <v>0</v>
      </c>
    </row>
    <row r="20" spans="1:17" ht="15.75" thickBot="1">
      <c r="A20" s="70" t="s">
        <v>77</v>
      </c>
      <c r="B20" s="84">
        <v>3100</v>
      </c>
      <c r="C20" s="380"/>
      <c r="D20" s="380"/>
      <c r="E20" s="380"/>
      <c r="F20" s="380"/>
      <c r="G20" s="385"/>
      <c r="H20" s="385"/>
      <c r="I20" s="382"/>
      <c r="J20" s="382"/>
      <c r="K20" s="382"/>
      <c r="L20" s="382"/>
      <c r="M20" s="382"/>
      <c r="N20" s="382"/>
      <c r="O20" s="382"/>
      <c r="P20" s="382"/>
      <c r="Q20" s="382"/>
    </row>
    <row r="21" spans="1:17" ht="15.75" thickBot="1">
      <c r="A21" s="65" t="s">
        <v>105</v>
      </c>
      <c r="B21" s="85"/>
      <c r="C21" s="380">
        <v>1</v>
      </c>
      <c r="D21" s="380">
        <v>1</v>
      </c>
      <c r="E21" s="380">
        <v>1</v>
      </c>
      <c r="F21" s="380">
        <v>0</v>
      </c>
      <c r="G21" s="385">
        <v>0</v>
      </c>
      <c r="H21" s="385">
        <v>0</v>
      </c>
      <c r="I21" s="382">
        <v>0</v>
      </c>
      <c r="J21" s="382">
        <v>0</v>
      </c>
      <c r="K21" s="382">
        <v>0</v>
      </c>
      <c r="L21" s="382">
        <v>0</v>
      </c>
      <c r="M21" s="382">
        <v>0</v>
      </c>
      <c r="N21" s="382">
        <v>1</v>
      </c>
      <c r="O21" s="382">
        <v>1</v>
      </c>
      <c r="P21" s="382">
        <v>1</v>
      </c>
      <c r="Q21" s="382">
        <v>0</v>
      </c>
    </row>
    <row r="22" spans="1:17" ht="25.5" thickBot="1">
      <c r="A22" s="65" t="s">
        <v>106</v>
      </c>
      <c r="B22" s="85"/>
      <c r="C22" s="380">
        <v>3</v>
      </c>
      <c r="D22" s="380">
        <v>3</v>
      </c>
      <c r="E22" s="380">
        <v>3</v>
      </c>
      <c r="F22" s="380">
        <v>0</v>
      </c>
      <c r="G22" s="385">
        <v>0</v>
      </c>
      <c r="H22" s="385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3</v>
      </c>
      <c r="O22" s="382">
        <v>3</v>
      </c>
      <c r="P22" s="382">
        <v>3</v>
      </c>
      <c r="Q22" s="382">
        <v>0</v>
      </c>
    </row>
    <row r="23" spans="1:17" ht="15">
      <c r="A23" s="65" t="s">
        <v>107</v>
      </c>
      <c r="B23" s="85"/>
      <c r="C23" s="385">
        <v>0</v>
      </c>
      <c r="D23" s="385">
        <v>0</v>
      </c>
      <c r="E23" s="385">
        <v>0</v>
      </c>
      <c r="F23" s="385">
        <v>0</v>
      </c>
      <c r="G23" s="385">
        <v>0</v>
      </c>
      <c r="H23" s="385">
        <v>0</v>
      </c>
      <c r="I23" s="385">
        <v>0</v>
      </c>
      <c r="J23" s="385">
        <v>0</v>
      </c>
      <c r="K23" s="385">
        <v>0</v>
      </c>
      <c r="L23" s="385">
        <v>0</v>
      </c>
      <c r="M23" s="385">
        <v>0</v>
      </c>
      <c r="N23" s="385">
        <v>0</v>
      </c>
      <c r="O23" s="385">
        <v>0</v>
      </c>
      <c r="P23" s="385">
        <v>0</v>
      </c>
      <c r="Q23" s="385">
        <v>0</v>
      </c>
    </row>
    <row r="24" spans="1:17" ht="15.75">
      <c r="A24" s="23" t="s">
        <v>49</v>
      </c>
      <c r="B24" s="84">
        <v>9000</v>
      </c>
      <c r="C24" s="76">
        <f>C19+C18+C17</f>
        <v>162.75</v>
      </c>
      <c r="D24" s="76">
        <f aca="true" t="shared" si="0" ref="D24:Q24">D19+D18+D17</f>
        <v>162.75</v>
      </c>
      <c r="E24" s="76">
        <f t="shared" si="0"/>
        <v>158.75</v>
      </c>
      <c r="F24" s="76">
        <f t="shared" si="0"/>
        <v>4</v>
      </c>
      <c r="G24" s="76">
        <f t="shared" si="0"/>
        <v>126.67</v>
      </c>
      <c r="H24" s="76">
        <f t="shared" si="0"/>
        <v>126.67</v>
      </c>
      <c r="I24" s="76">
        <f t="shared" si="0"/>
        <v>124.17999999999999</v>
      </c>
      <c r="J24" s="76">
        <f t="shared" si="0"/>
        <v>14.39</v>
      </c>
      <c r="K24" s="76">
        <f t="shared" si="0"/>
        <v>3.24</v>
      </c>
      <c r="L24" s="76">
        <f t="shared" si="0"/>
        <v>0</v>
      </c>
      <c r="M24" s="76">
        <f t="shared" si="0"/>
        <v>1</v>
      </c>
      <c r="N24" s="76">
        <f t="shared" si="0"/>
        <v>162.75</v>
      </c>
      <c r="O24" s="76">
        <f t="shared" si="0"/>
        <v>162.75</v>
      </c>
      <c r="P24" s="76">
        <f t="shared" si="0"/>
        <v>158.75</v>
      </c>
      <c r="Q24" s="76">
        <f t="shared" si="0"/>
        <v>4</v>
      </c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3" s="89" customFormat="1" ht="11.25">
      <c r="A26" s="642" t="s">
        <v>108</v>
      </c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93"/>
      <c r="S26" s="93"/>
      <c r="T26" s="93"/>
      <c r="U26" s="93"/>
      <c r="V26" s="93"/>
      <c r="W26" s="93"/>
    </row>
    <row r="27" spans="1:23" s="89" customFormat="1" ht="18.75" customHeight="1">
      <c r="A27" s="642" t="s">
        <v>396</v>
      </c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93"/>
      <c r="S27" s="93"/>
      <c r="T27" s="93"/>
      <c r="U27" s="93"/>
      <c r="V27" s="93"/>
      <c r="W27" s="93"/>
    </row>
    <row r="28" spans="1:23" s="89" customFormat="1" ht="11.25">
      <c r="A28" s="642" t="s">
        <v>109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93"/>
      <c r="S28" s="93"/>
      <c r="T28" s="93"/>
      <c r="U28" s="93"/>
      <c r="V28" s="93"/>
      <c r="W28" s="93"/>
    </row>
    <row r="29" spans="1:23" s="89" customFormat="1" ht="19.5" customHeight="1">
      <c r="A29" s="642" t="s">
        <v>110</v>
      </c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93"/>
      <c r="S29" s="93"/>
      <c r="T29" s="93"/>
      <c r="U29" s="93"/>
      <c r="V29" s="93"/>
      <c r="W29" s="93"/>
    </row>
    <row r="30" spans="1:23" s="89" customFormat="1" ht="21" customHeight="1">
      <c r="A30" s="642" t="s">
        <v>111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93"/>
      <c r="S30" s="93"/>
      <c r="T30" s="93"/>
      <c r="U30" s="93"/>
      <c r="V30" s="93"/>
      <c r="W30" s="93"/>
    </row>
    <row r="31" spans="1:23" s="89" customFormat="1" ht="21" customHeight="1">
      <c r="A31" s="642" t="s">
        <v>397</v>
      </c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93"/>
      <c r="S31" s="93"/>
      <c r="T31" s="93"/>
      <c r="U31" s="93"/>
      <c r="V31" s="93"/>
      <c r="W31" s="93"/>
    </row>
    <row r="32" spans="1:23" s="89" customFormat="1" ht="11.25">
      <c r="A32" s="642"/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93"/>
      <c r="S32" s="93"/>
      <c r="T32" s="93"/>
      <c r="U32" s="93"/>
      <c r="V32" s="93"/>
      <c r="W32" s="93"/>
    </row>
    <row r="33" spans="1:23" ht="18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14"/>
      <c r="U33" s="14"/>
      <c r="V33" s="14"/>
      <c r="W33" s="14"/>
    </row>
    <row r="34" spans="1:23" ht="18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</row>
    <row r="35" spans="1:23" ht="18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  <c r="T35" s="14"/>
      <c r="U35" s="14"/>
      <c r="V35" s="14"/>
      <c r="W35" s="14"/>
    </row>
    <row r="36" spans="1:23" ht="18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  <c r="T36" s="14"/>
      <c r="U36" s="14"/>
      <c r="V36" s="14"/>
      <c r="W36" s="14"/>
    </row>
    <row r="37" spans="1:23" ht="18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  <c r="T37" s="14"/>
      <c r="U37" s="14"/>
      <c r="V37" s="14"/>
      <c r="W37" s="14"/>
    </row>
    <row r="38" ht="18.75">
      <c r="A38" s="2"/>
    </row>
    <row r="39" ht="18.75">
      <c r="A39" s="2"/>
    </row>
    <row r="40" ht="15">
      <c r="A40" s="1"/>
    </row>
    <row r="41" ht="18.75">
      <c r="A41" s="10"/>
    </row>
    <row r="2139" ht="15"/>
    <row r="2140" ht="15"/>
    <row r="2141" ht="15"/>
    <row r="2144" ht="15"/>
    <row r="2146" ht="15"/>
    <row r="2147" ht="15"/>
  </sheetData>
  <sheetProtection password="CF7A" sheet="1"/>
  <mergeCells count="57">
    <mergeCell ref="H13:K13"/>
    <mergeCell ref="N13:O13"/>
    <mergeCell ref="P13:Q13"/>
    <mergeCell ref="N14:N15"/>
    <mergeCell ref="O14:O15"/>
    <mergeCell ref="P14:P15"/>
    <mergeCell ref="Q14:Q15"/>
    <mergeCell ref="L11:M13"/>
    <mergeCell ref="H14:I14"/>
    <mergeCell ref="G11:K12"/>
    <mergeCell ref="A31:Q31"/>
    <mergeCell ref="A32:Q32"/>
    <mergeCell ref="A27:Q27"/>
    <mergeCell ref="A26:Q26"/>
    <mergeCell ref="A28:Q28"/>
    <mergeCell ref="A29:Q29"/>
    <mergeCell ref="A30:Q30"/>
    <mergeCell ref="J9:K9"/>
    <mergeCell ref="M7:N7"/>
    <mergeCell ref="A8:D8"/>
    <mergeCell ref="E8:K8"/>
    <mergeCell ref="M8:N8"/>
    <mergeCell ref="E3:I3"/>
    <mergeCell ref="J3:K3"/>
    <mergeCell ref="J4:K4"/>
    <mergeCell ref="A6:D6"/>
    <mergeCell ref="E5:K6"/>
    <mergeCell ref="O7:Q7"/>
    <mergeCell ref="O8:Q8"/>
    <mergeCell ref="O9:Q9"/>
    <mergeCell ref="A1:Q1"/>
    <mergeCell ref="O2:Q2"/>
    <mergeCell ref="O3:Q3"/>
    <mergeCell ref="O4:Q4"/>
    <mergeCell ref="O5:Q5"/>
    <mergeCell ref="O6:Q6"/>
    <mergeCell ref="A9:D9"/>
    <mergeCell ref="C13:D13"/>
    <mergeCell ref="E13:F13"/>
    <mergeCell ref="G13:G15"/>
    <mergeCell ref="A11:A15"/>
    <mergeCell ref="B11:B15"/>
    <mergeCell ref="E4:F4"/>
    <mergeCell ref="C11:F12"/>
    <mergeCell ref="C14:C15"/>
    <mergeCell ref="E14:E15"/>
    <mergeCell ref="F14:F15"/>
    <mergeCell ref="L4:N4"/>
    <mergeCell ref="D14:D15"/>
    <mergeCell ref="J14:J15"/>
    <mergeCell ref="K14:K15"/>
    <mergeCell ref="L14:L15"/>
    <mergeCell ref="M14:M15"/>
    <mergeCell ref="A10:Q10"/>
    <mergeCell ref="A7:D7"/>
    <mergeCell ref="E7:K7"/>
    <mergeCell ref="N11:Q12"/>
  </mergeCells>
  <hyperlinks>
    <hyperlink ref="L11" location="P2141" display="P2141"/>
    <hyperlink ref="G13" location="P2139" display="P2139"/>
    <hyperlink ref="J14" location="P2140" display="P2140"/>
    <hyperlink ref="A17" location="P2144" display="P2144"/>
    <hyperlink ref="A18" location="P2146" display="P2146"/>
    <hyperlink ref="A19" location="P2147" display="P2147"/>
    <hyperlink ref="M8" r:id="rId1" display="consultantplus://offline/ref=0754FD42A752A97D8BB077741EEBF91205B7045C55350BDF5EAC7568E3EB4FC7AB862E5B97F0A4FD80E758EE58a5hDH"/>
  </hyperlinks>
  <printOptions horizontalCentered="1"/>
  <pageMargins left="0.3937007874015748" right="0.3937007874015748" top="0.984251968503937" bottom="0.5905511811023623" header="0.5118110236220472" footer="0.5118110236220472"/>
  <pageSetup fitToHeight="0" horizontalDpi="600" verticalDpi="600" orientation="landscape" paperSize="9" r:id="rId2"/>
  <headerFooter>
    <oddHeader>&amp;R&amp;P</oddHead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154"/>
  <sheetViews>
    <sheetView view="pageBreakPreview" zoomScale="80" zoomScaleNormal="70" zoomScaleSheetLayoutView="80" zoomScalePageLayoutView="85" workbookViewId="0" topLeftCell="A1">
      <selection activeCell="A2" sqref="A2:O16"/>
    </sheetView>
  </sheetViews>
  <sheetFormatPr defaultColWidth="9.140625" defaultRowHeight="15"/>
  <cols>
    <col min="1" max="1" width="16.8515625" style="130" customWidth="1"/>
    <col min="2" max="2" width="5.8515625" style="130" customWidth="1"/>
    <col min="3" max="3" width="13.57421875" style="130" customWidth="1"/>
    <col min="4" max="4" width="12.57421875" style="130" customWidth="1"/>
    <col min="5" max="5" width="10.8515625" style="130" customWidth="1"/>
    <col min="6" max="6" width="8.57421875" style="130" customWidth="1"/>
    <col min="7" max="7" width="10.00390625" style="130" customWidth="1"/>
    <col min="8" max="8" width="9.8515625" style="130" customWidth="1"/>
    <col min="9" max="9" width="9.140625" style="130" customWidth="1"/>
    <col min="10" max="10" width="9.421875" style="130" customWidth="1"/>
    <col min="11" max="11" width="12.00390625" style="130" customWidth="1"/>
    <col min="12" max="12" width="7.57421875" style="130" customWidth="1"/>
    <col min="13" max="14" width="8.57421875" style="130" customWidth="1"/>
    <col min="15" max="15" width="10.7109375" style="130" customWidth="1"/>
    <col min="16" max="16" width="19.57421875" style="130" customWidth="1"/>
    <col min="17" max="17" width="18.28125" style="130" customWidth="1"/>
    <col min="18" max="18" width="18.140625" style="130" bestFit="1" customWidth="1"/>
    <col min="19" max="19" width="17.00390625" style="130" bestFit="1" customWidth="1"/>
    <col min="20" max="20" width="19.57421875" style="130" customWidth="1"/>
    <col min="21" max="21" width="18.28125" style="130" customWidth="1"/>
    <col min="22" max="16384" width="9.140625" style="130" customWidth="1"/>
  </cols>
  <sheetData>
    <row r="1" spans="1:15" ht="18.75" customHeight="1">
      <c r="A1" s="668" t="s">
        <v>112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15" ht="58.5" customHeight="1">
      <c r="A2" s="667" t="s">
        <v>113</v>
      </c>
      <c r="B2" s="666" t="s">
        <v>37</v>
      </c>
      <c r="C2" s="667" t="s">
        <v>114</v>
      </c>
      <c r="D2" s="667"/>
      <c r="E2" s="667"/>
      <c r="F2" s="667"/>
      <c r="G2" s="667"/>
      <c r="H2" s="667"/>
      <c r="I2" s="669" t="s">
        <v>348</v>
      </c>
      <c r="J2" s="669"/>
      <c r="K2" s="667" t="s">
        <v>115</v>
      </c>
      <c r="L2" s="667"/>
      <c r="M2" s="667"/>
      <c r="N2" s="667"/>
      <c r="O2" s="667"/>
    </row>
    <row r="3" spans="1:15" ht="15.75" customHeight="1">
      <c r="A3" s="667"/>
      <c r="B3" s="666"/>
      <c r="C3" s="667" t="s">
        <v>44</v>
      </c>
      <c r="D3" s="667" t="s">
        <v>69</v>
      </c>
      <c r="E3" s="667"/>
      <c r="F3" s="667"/>
      <c r="G3" s="667"/>
      <c r="H3" s="667"/>
      <c r="I3" s="667" t="s">
        <v>69</v>
      </c>
      <c r="J3" s="667"/>
      <c r="K3" s="667" t="s">
        <v>69</v>
      </c>
      <c r="L3" s="667"/>
      <c r="M3" s="667"/>
      <c r="N3" s="667"/>
      <c r="O3" s="667"/>
    </row>
    <row r="4" spans="1:15" ht="15.75" customHeight="1">
      <c r="A4" s="667"/>
      <c r="B4" s="666"/>
      <c r="C4" s="667"/>
      <c r="D4" s="667" t="s">
        <v>101</v>
      </c>
      <c r="E4" s="667"/>
      <c r="F4" s="667"/>
      <c r="G4" s="666" t="s">
        <v>401</v>
      </c>
      <c r="H4" s="666" t="s">
        <v>402</v>
      </c>
      <c r="I4" s="666" t="s">
        <v>116</v>
      </c>
      <c r="J4" s="666" t="s">
        <v>404</v>
      </c>
      <c r="K4" s="667" t="s">
        <v>101</v>
      </c>
      <c r="L4" s="667"/>
      <c r="M4" s="667"/>
      <c r="N4" s="667"/>
      <c r="O4" s="667"/>
    </row>
    <row r="5" spans="1:15" ht="48" customHeight="1">
      <c r="A5" s="667"/>
      <c r="B5" s="666"/>
      <c r="C5" s="667"/>
      <c r="D5" s="667" t="s">
        <v>44</v>
      </c>
      <c r="E5" s="667" t="s">
        <v>347</v>
      </c>
      <c r="F5" s="667"/>
      <c r="G5" s="666"/>
      <c r="H5" s="666"/>
      <c r="I5" s="666"/>
      <c r="J5" s="666"/>
      <c r="K5" s="666" t="s">
        <v>403</v>
      </c>
      <c r="L5" s="666" t="s">
        <v>117</v>
      </c>
      <c r="M5" s="667" t="s">
        <v>118</v>
      </c>
      <c r="N5" s="667"/>
      <c r="O5" s="666" t="s">
        <v>119</v>
      </c>
    </row>
    <row r="6" spans="1:15" ht="14.25" customHeight="1">
      <c r="A6" s="667"/>
      <c r="B6" s="666"/>
      <c r="C6" s="667"/>
      <c r="D6" s="667"/>
      <c r="E6" s="666" t="s">
        <v>120</v>
      </c>
      <c r="F6" s="666" t="s">
        <v>121</v>
      </c>
      <c r="G6" s="666"/>
      <c r="H6" s="666"/>
      <c r="I6" s="666"/>
      <c r="J6" s="666"/>
      <c r="K6" s="666"/>
      <c r="L6" s="666"/>
      <c r="M6" s="670" t="s">
        <v>69</v>
      </c>
      <c r="N6" s="670"/>
      <c r="O6" s="666"/>
    </row>
    <row r="7" spans="1:16" ht="50.25" customHeight="1">
      <c r="A7" s="667"/>
      <c r="B7" s="666"/>
      <c r="C7" s="667"/>
      <c r="D7" s="667"/>
      <c r="E7" s="666"/>
      <c r="F7" s="666"/>
      <c r="G7" s="666"/>
      <c r="H7" s="666"/>
      <c r="I7" s="666"/>
      <c r="J7" s="666"/>
      <c r="K7" s="666"/>
      <c r="L7" s="666"/>
      <c r="M7" s="145" t="s">
        <v>122</v>
      </c>
      <c r="N7" s="145" t="s">
        <v>123</v>
      </c>
      <c r="O7" s="666"/>
      <c r="P7" s="175"/>
    </row>
    <row r="8" spans="1:15" s="176" customFormat="1" ht="15">
      <c r="A8" s="248">
        <v>1</v>
      </c>
      <c r="B8" s="248">
        <v>2</v>
      </c>
      <c r="C8" s="248">
        <v>3</v>
      </c>
      <c r="D8" s="248">
        <v>4</v>
      </c>
      <c r="E8" s="248">
        <v>5</v>
      </c>
      <c r="F8" s="248">
        <v>6</v>
      </c>
      <c r="G8" s="248">
        <v>7</v>
      </c>
      <c r="H8" s="248">
        <v>8</v>
      </c>
      <c r="I8" s="266">
        <v>9</v>
      </c>
      <c r="J8" s="266">
        <v>10</v>
      </c>
      <c r="K8" s="248">
        <v>11</v>
      </c>
      <c r="L8" s="248">
        <v>12</v>
      </c>
      <c r="M8" s="248">
        <v>13</v>
      </c>
      <c r="N8" s="248">
        <v>14</v>
      </c>
      <c r="O8" s="248">
        <v>15</v>
      </c>
    </row>
    <row r="9" spans="1:15" ht="47.25" customHeight="1">
      <c r="A9" s="141" t="s">
        <v>124</v>
      </c>
      <c r="B9" s="142">
        <v>1000</v>
      </c>
      <c r="C9" s="386">
        <f>D9+G9+H9</f>
        <v>36360901.46</v>
      </c>
      <c r="D9" s="386">
        <v>32660044.35</v>
      </c>
      <c r="E9" s="386">
        <v>32660044.35</v>
      </c>
      <c r="F9" s="386">
        <v>0</v>
      </c>
      <c r="G9" s="386">
        <f>385459.62+2278061.03</f>
        <v>2663520.65</v>
      </c>
      <c r="H9" s="386">
        <f>864414.59+172921.87</f>
        <v>1037336.46</v>
      </c>
      <c r="I9" s="387">
        <v>0</v>
      </c>
      <c r="J9" s="387">
        <v>0</v>
      </c>
      <c r="K9" s="386">
        <v>32660044.35</v>
      </c>
      <c r="L9" s="388">
        <v>0</v>
      </c>
      <c r="M9" s="388">
        <v>0</v>
      </c>
      <c r="N9" s="388">
        <v>0</v>
      </c>
      <c r="O9" s="388">
        <v>0</v>
      </c>
    </row>
    <row r="10" spans="1:15" ht="27" customHeight="1">
      <c r="A10" s="141" t="s">
        <v>125</v>
      </c>
      <c r="B10" s="142">
        <v>2000</v>
      </c>
      <c r="C10" s="386">
        <f>D10+G10+H10</f>
        <v>14051893.73</v>
      </c>
      <c r="D10" s="386">
        <v>13127256.360000001</v>
      </c>
      <c r="E10" s="386">
        <v>13127256.360000001</v>
      </c>
      <c r="F10" s="386">
        <v>0</v>
      </c>
      <c r="G10" s="386">
        <v>588725</v>
      </c>
      <c r="H10" s="386">
        <v>335912.37</v>
      </c>
      <c r="I10" s="387">
        <v>0</v>
      </c>
      <c r="J10" s="387">
        <v>44040</v>
      </c>
      <c r="K10" s="386">
        <v>13127256.360000001</v>
      </c>
      <c r="L10" s="388">
        <v>0</v>
      </c>
      <c r="M10" s="388">
        <v>0</v>
      </c>
      <c r="N10" s="388">
        <v>0</v>
      </c>
      <c r="O10" s="388">
        <v>0</v>
      </c>
    </row>
    <row r="11" spans="1:15" ht="47.25" customHeight="1">
      <c r="A11" s="177" t="s">
        <v>126</v>
      </c>
      <c r="B11" s="142">
        <v>3000</v>
      </c>
      <c r="C11" s="386">
        <f>D11+G11+H11</f>
        <v>7325895.090000001</v>
      </c>
      <c r="D11" s="386">
        <v>7325895.090000001</v>
      </c>
      <c r="E11" s="386">
        <v>7325895.090000001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7325895.090000001</v>
      </c>
      <c r="L11" s="388">
        <v>0</v>
      </c>
      <c r="M11" s="388">
        <v>0</v>
      </c>
      <c r="N11" s="388">
        <v>0</v>
      </c>
      <c r="O11" s="388">
        <v>0</v>
      </c>
    </row>
    <row r="12" spans="1:15" ht="15">
      <c r="A12" s="178" t="s">
        <v>77</v>
      </c>
      <c r="B12" s="142">
        <v>3100</v>
      </c>
      <c r="C12" s="386"/>
      <c r="D12" s="386"/>
      <c r="E12" s="386"/>
      <c r="F12" s="386"/>
      <c r="G12" s="386"/>
      <c r="H12" s="386"/>
      <c r="I12" s="387"/>
      <c r="J12" s="387"/>
      <c r="K12" s="386"/>
      <c r="L12" s="388"/>
      <c r="M12" s="388"/>
      <c r="N12" s="388"/>
      <c r="O12" s="388"/>
    </row>
    <row r="13" spans="1:15" ht="15">
      <c r="A13" s="177" t="s">
        <v>105</v>
      </c>
      <c r="B13" s="143"/>
      <c r="C13" s="386">
        <f>D13+G13+H13</f>
        <v>1151196.9</v>
      </c>
      <c r="D13" s="386">
        <v>1151196.9</v>
      </c>
      <c r="E13" s="386">
        <v>1151196.9</v>
      </c>
      <c r="F13" s="386">
        <v>0</v>
      </c>
      <c r="G13" s="386">
        <v>0</v>
      </c>
      <c r="H13" s="386">
        <v>0</v>
      </c>
      <c r="I13" s="386">
        <v>0</v>
      </c>
      <c r="J13" s="386">
        <v>0</v>
      </c>
      <c r="K13" s="386">
        <v>1151196.9</v>
      </c>
      <c r="L13" s="388">
        <v>0</v>
      </c>
      <c r="M13" s="388">
        <v>0</v>
      </c>
      <c r="N13" s="388">
        <v>0</v>
      </c>
      <c r="O13" s="388">
        <v>0</v>
      </c>
    </row>
    <row r="14" spans="1:15" ht="25.5">
      <c r="A14" s="177" t="s">
        <v>106</v>
      </c>
      <c r="B14" s="143"/>
      <c r="C14" s="386">
        <f>D14+G14+H14</f>
        <v>2737645.69</v>
      </c>
      <c r="D14" s="386">
        <v>2737645.69</v>
      </c>
      <c r="E14" s="386">
        <v>2737645.69</v>
      </c>
      <c r="F14" s="386">
        <v>0</v>
      </c>
      <c r="G14" s="386">
        <v>0</v>
      </c>
      <c r="H14" s="386">
        <v>0</v>
      </c>
      <c r="I14" s="386">
        <v>0</v>
      </c>
      <c r="J14" s="386">
        <v>0</v>
      </c>
      <c r="K14" s="386">
        <v>2737645.69</v>
      </c>
      <c r="L14" s="388">
        <v>0</v>
      </c>
      <c r="M14" s="388">
        <v>0</v>
      </c>
      <c r="N14" s="388">
        <v>0</v>
      </c>
      <c r="O14" s="388">
        <v>0</v>
      </c>
    </row>
    <row r="15" spans="1:15" ht="15">
      <c r="A15" s="177" t="s">
        <v>107</v>
      </c>
      <c r="B15" s="143"/>
      <c r="C15" s="386"/>
      <c r="D15" s="386"/>
      <c r="E15" s="386"/>
      <c r="F15" s="386"/>
      <c r="G15" s="386"/>
      <c r="H15" s="386"/>
      <c r="I15" s="387"/>
      <c r="J15" s="387"/>
      <c r="K15" s="386"/>
      <c r="L15" s="388">
        <v>0</v>
      </c>
      <c r="M15" s="388">
        <v>0</v>
      </c>
      <c r="N15" s="388">
        <v>0</v>
      </c>
      <c r="O15" s="388">
        <v>0</v>
      </c>
    </row>
    <row r="16" spans="1:15" ht="15.75">
      <c r="A16" s="144" t="s">
        <v>49</v>
      </c>
      <c r="B16" s="142">
        <v>9000</v>
      </c>
      <c r="C16" s="389">
        <v>57738690.28</v>
      </c>
      <c r="D16" s="112">
        <v>53113195.8</v>
      </c>
      <c r="E16" s="112">
        <v>53113195.800000004</v>
      </c>
      <c r="F16" s="112"/>
      <c r="G16" s="112">
        <v>3252245.65</v>
      </c>
      <c r="H16" s="112">
        <v>1373248.83</v>
      </c>
      <c r="I16" s="112"/>
      <c r="J16" s="112">
        <v>44040</v>
      </c>
      <c r="K16" s="112">
        <v>53113195.800000004</v>
      </c>
      <c r="L16" s="112"/>
      <c r="M16" s="112"/>
      <c r="N16" s="112"/>
      <c r="O16" s="112"/>
    </row>
    <row r="17" spans="1:15" ht="18.75">
      <c r="A17" s="129"/>
      <c r="C17" s="390">
        <f>C9+C10+C11</f>
        <v>57738690.28</v>
      </c>
      <c r="D17" s="390">
        <f aca="true" t="shared" si="0" ref="D17:O17">D9+D10+D11</f>
        <v>53113195.800000004</v>
      </c>
      <c r="E17" s="390">
        <f t="shared" si="0"/>
        <v>53113195.800000004</v>
      </c>
      <c r="F17" s="390">
        <v>1256</v>
      </c>
      <c r="G17" s="390">
        <f t="shared" si="0"/>
        <v>3252245.65</v>
      </c>
      <c r="H17" s="390">
        <f t="shared" si="0"/>
        <v>1373248.83</v>
      </c>
      <c r="I17" s="391">
        <f t="shared" si="0"/>
        <v>0</v>
      </c>
      <c r="J17" s="391">
        <f t="shared" si="0"/>
        <v>44040</v>
      </c>
      <c r="K17" s="390">
        <f t="shared" si="0"/>
        <v>53113195.800000004</v>
      </c>
      <c r="L17" s="390">
        <f t="shared" si="0"/>
        <v>0</v>
      </c>
      <c r="M17" s="390">
        <f t="shared" si="0"/>
        <v>0</v>
      </c>
      <c r="N17" s="390">
        <f t="shared" si="0"/>
        <v>0</v>
      </c>
      <c r="O17" s="390">
        <f t="shared" si="0"/>
        <v>0</v>
      </c>
    </row>
    <row r="18" spans="1:15" s="179" customFormat="1" ht="24.75" customHeight="1">
      <c r="A18" s="661" t="s">
        <v>127</v>
      </c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</row>
    <row r="19" spans="1:15" s="179" customFormat="1" ht="24.75" customHeight="1">
      <c r="A19" s="661" t="s">
        <v>128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</row>
    <row r="20" spans="1:15" s="179" customFormat="1" ht="24" customHeight="1">
      <c r="A20" s="661" t="s">
        <v>129</v>
      </c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</row>
    <row r="21" spans="1:15" s="179" customFormat="1" ht="26.25" customHeight="1">
      <c r="A21" s="661" t="s">
        <v>130</v>
      </c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</row>
    <row r="22" ht="18.75">
      <c r="A22" s="129"/>
    </row>
    <row r="23" spans="1:13" ht="30.75" customHeight="1">
      <c r="A23" s="522" t="s">
        <v>390</v>
      </c>
      <c r="B23" s="522"/>
      <c r="C23" s="522"/>
      <c r="D23" s="522"/>
      <c r="E23" s="591" t="str">
        <f>титул!C41</f>
        <v>Директор</v>
      </c>
      <c r="F23" s="664"/>
      <c r="G23" s="151"/>
      <c r="H23" s="151"/>
      <c r="I23" s="151"/>
      <c r="J23" s="151"/>
      <c r="K23" s="591" t="str">
        <f>титул!E41</f>
        <v>В.В. Запеченко</v>
      </c>
      <c r="L23" s="665"/>
      <c r="M23" s="665"/>
    </row>
    <row r="24" spans="1:13" ht="13.5" customHeight="1">
      <c r="A24" s="597"/>
      <c r="B24" s="597"/>
      <c r="C24" s="597"/>
      <c r="D24" s="597"/>
      <c r="E24" s="552" t="s">
        <v>17</v>
      </c>
      <c r="F24" s="552"/>
      <c r="G24" s="148"/>
      <c r="H24" s="148"/>
      <c r="I24" s="148" t="s">
        <v>18</v>
      </c>
      <c r="J24" s="148"/>
      <c r="K24" s="552" t="s">
        <v>19</v>
      </c>
      <c r="L24" s="552"/>
      <c r="M24" s="552"/>
    </row>
    <row r="25" spans="1:15" ht="35.25" customHeight="1">
      <c r="A25" s="662" t="s">
        <v>20</v>
      </c>
      <c r="B25" s="662"/>
      <c r="C25" s="662"/>
      <c r="D25" s="662"/>
      <c r="E25" s="655" t="s">
        <v>523</v>
      </c>
      <c r="F25" s="656"/>
      <c r="G25" s="656"/>
      <c r="H25" s="656"/>
      <c r="I25" s="655" t="s">
        <v>524</v>
      </c>
      <c r="J25" s="656"/>
      <c r="K25" s="656"/>
      <c r="L25" s="655" t="s">
        <v>525</v>
      </c>
      <c r="M25" s="657"/>
      <c r="N25" s="657"/>
      <c r="O25" s="392"/>
    </row>
    <row r="26" spans="1:15" ht="13.5" customHeight="1">
      <c r="A26" s="663"/>
      <c r="B26" s="663"/>
      <c r="C26" s="663"/>
      <c r="D26" s="663"/>
      <c r="E26" s="658" t="s">
        <v>17</v>
      </c>
      <c r="F26" s="658"/>
      <c r="G26" s="659"/>
      <c r="H26" s="659"/>
      <c r="I26" s="658" t="s">
        <v>21</v>
      </c>
      <c r="J26" s="658"/>
      <c r="K26" s="659"/>
      <c r="L26" s="658" t="s">
        <v>22</v>
      </c>
      <c r="M26" s="658"/>
      <c r="N26" s="658"/>
      <c r="O26" s="392"/>
    </row>
    <row r="27" spans="1:15" ht="15.75" customHeight="1">
      <c r="A27" s="660" t="s">
        <v>514</v>
      </c>
      <c r="B27" s="660"/>
      <c r="C27" s="393"/>
      <c r="D27" s="393"/>
      <c r="E27" s="393"/>
      <c r="F27" s="393"/>
      <c r="G27" s="393"/>
      <c r="H27" s="393"/>
      <c r="I27" s="394"/>
      <c r="J27" s="395"/>
      <c r="K27" s="392"/>
      <c r="L27" s="392"/>
      <c r="M27" s="392"/>
      <c r="N27" s="392"/>
      <c r="O27" s="392"/>
    </row>
    <row r="28" ht="18.75">
      <c r="A28" s="147"/>
    </row>
    <row r="2152" ht="15"/>
    <row r="2153" ht="15"/>
    <row r="2154" ht="15"/>
  </sheetData>
  <sheetProtection password="CF7A" sheet="1"/>
  <mergeCells count="44">
    <mergeCell ref="D3:H3"/>
    <mergeCell ref="I3:J3"/>
    <mergeCell ref="K3:O3"/>
    <mergeCell ref="A1:O1"/>
    <mergeCell ref="A21:O21"/>
    <mergeCell ref="I2:J2"/>
    <mergeCell ref="K2:O2"/>
    <mergeCell ref="M6:N6"/>
    <mergeCell ref="E5:F5"/>
    <mergeCell ref="K5:K7"/>
    <mergeCell ref="A24:D24"/>
    <mergeCell ref="E24:F24"/>
    <mergeCell ref="A2:A7"/>
    <mergeCell ref="B2:B7"/>
    <mergeCell ref="C2:H2"/>
    <mergeCell ref="E6:E7"/>
    <mergeCell ref="F6:F7"/>
    <mergeCell ref="D4:F4"/>
    <mergeCell ref="D5:D7"/>
    <mergeCell ref="C3:C7"/>
    <mergeCell ref="L5:L7"/>
    <mergeCell ref="K4:O4"/>
    <mergeCell ref="G4:G7"/>
    <mergeCell ref="H4:H7"/>
    <mergeCell ref="I4:I7"/>
    <mergeCell ref="J4:J7"/>
    <mergeCell ref="M5:N5"/>
    <mergeCell ref="O5:O7"/>
    <mergeCell ref="A18:O18"/>
    <mergeCell ref="A19:O19"/>
    <mergeCell ref="A20:O20"/>
    <mergeCell ref="A25:D25"/>
    <mergeCell ref="A26:D26"/>
    <mergeCell ref="E25:H25"/>
    <mergeCell ref="E23:F23"/>
    <mergeCell ref="K24:M24"/>
    <mergeCell ref="K23:M23"/>
    <mergeCell ref="A23:D23"/>
    <mergeCell ref="I25:K25"/>
    <mergeCell ref="L25:N25"/>
    <mergeCell ref="E26:H26"/>
    <mergeCell ref="I26:K26"/>
    <mergeCell ref="L26:N26"/>
    <mergeCell ref="A27:B27"/>
  </mergeCells>
  <conditionalFormatting sqref="C16">
    <cfRule type="cellIs" priority="3" dxfId="0" operator="notEqual">
      <formula>$C$17</formula>
    </cfRule>
  </conditionalFormatting>
  <conditionalFormatting sqref="C16">
    <cfRule type="cellIs" priority="1" dxfId="0" operator="notEqual">
      <formula>$C$17</formula>
    </cfRule>
  </conditionalFormatting>
  <hyperlinks>
    <hyperlink ref="A9" location="P2152" display="P2152"/>
    <hyperlink ref="A10" location="P2153" display="P2153"/>
    <hyperlink ref="A11" location="P2154" display="P2154"/>
  </hyperlink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75" r:id="rId1"/>
  <headerFooter>
    <oddHeader>&amp;R&amp;P</oddHead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AR152"/>
  <sheetViews>
    <sheetView view="pageBreakPreview" zoomScale="95" zoomScaleNormal="70" zoomScaleSheetLayoutView="95" zoomScalePageLayoutView="85" workbookViewId="0" topLeftCell="A9">
      <selection activeCell="I20" sqref="I20"/>
    </sheetView>
  </sheetViews>
  <sheetFormatPr defaultColWidth="9.140625" defaultRowHeight="15"/>
  <cols>
    <col min="1" max="1" width="28.7109375" style="35" customWidth="1"/>
    <col min="2" max="2" width="4.8515625" style="35" customWidth="1"/>
    <col min="3" max="3" width="4.140625" style="35" customWidth="1"/>
    <col min="4" max="4" width="11.00390625" style="35" customWidth="1"/>
    <col min="5" max="5" width="8.7109375" style="35" customWidth="1"/>
    <col min="6" max="6" width="7.7109375" style="35" customWidth="1"/>
    <col min="7" max="7" width="11.28125" style="35" customWidth="1"/>
    <col min="8" max="8" width="12.00390625" style="35" customWidth="1"/>
    <col min="9" max="16" width="27.28125" style="35" customWidth="1"/>
    <col min="17" max="17" width="36.57421875" style="35" bestFit="1" customWidth="1"/>
    <col min="18" max="18" width="18.140625" style="35" bestFit="1" customWidth="1"/>
    <col min="19" max="19" width="24.00390625" style="35" bestFit="1" customWidth="1"/>
    <col min="20" max="20" width="19.57421875" style="35" customWidth="1"/>
    <col min="21" max="21" width="18.28125" style="35" customWidth="1"/>
    <col min="22" max="22" width="18.140625" style="35" bestFit="1" customWidth="1"/>
    <col min="23" max="23" width="17.00390625" style="35" bestFit="1" customWidth="1"/>
    <col min="24" max="24" width="19.57421875" style="35" customWidth="1"/>
    <col min="25" max="25" width="18.28125" style="35" customWidth="1"/>
    <col min="26" max="16384" width="9.140625" style="35" customWidth="1"/>
  </cols>
  <sheetData>
    <row r="1" spans="1:8" ht="24.75" customHeight="1">
      <c r="A1" s="686" t="s">
        <v>436</v>
      </c>
      <c r="B1" s="686"/>
      <c r="C1" s="686"/>
      <c r="D1" s="686"/>
      <c r="E1" s="686"/>
      <c r="F1" s="686"/>
      <c r="G1" s="686"/>
      <c r="H1" s="686"/>
    </row>
    <row r="2" spans="1:8" ht="15.75">
      <c r="A2" s="72"/>
      <c r="B2" s="63"/>
      <c r="C2" s="63"/>
      <c r="D2" s="63"/>
      <c r="E2" s="63"/>
      <c r="F2" s="63"/>
      <c r="G2" s="63"/>
      <c r="H2" s="63"/>
    </row>
    <row r="3" spans="1:8" ht="19.5" customHeight="1">
      <c r="A3" s="372"/>
      <c r="B3" s="372"/>
      <c r="C3" s="55"/>
      <c r="D3" s="501" t="s">
        <v>368</v>
      </c>
      <c r="E3" s="501"/>
      <c r="F3" s="55"/>
      <c r="G3" s="372"/>
      <c r="H3" s="373" t="s">
        <v>1</v>
      </c>
    </row>
    <row r="4" spans="1:8" ht="16.5" customHeight="1">
      <c r="A4" s="372"/>
      <c r="B4" s="55"/>
      <c r="C4" s="678"/>
      <c r="D4" s="678"/>
      <c r="E4" s="678"/>
      <c r="F4" s="678"/>
      <c r="G4" s="360" t="s">
        <v>2</v>
      </c>
      <c r="H4" s="238">
        <f>титул!E13</f>
        <v>44967</v>
      </c>
    </row>
    <row r="5" spans="1:8" ht="16.5" customHeight="1">
      <c r="A5" s="372"/>
      <c r="B5" s="59"/>
      <c r="C5" s="366"/>
      <c r="D5" s="366"/>
      <c r="E5" s="366"/>
      <c r="F5" s="682" t="s">
        <v>3</v>
      </c>
      <c r="G5" s="683"/>
      <c r="H5" s="74">
        <f>титул!E14</f>
        <v>0</v>
      </c>
    </row>
    <row r="6" spans="1:8" ht="15.75" customHeight="1">
      <c r="A6" s="372"/>
      <c r="B6" s="59"/>
      <c r="C6" s="676" t="str">
        <f>титул!B17</f>
        <v>Краевое государственное бюджетное учреждение социального обслуживания "Психоневрологический интернат для детей "Родничок"</v>
      </c>
      <c r="D6" s="676"/>
      <c r="E6" s="676"/>
      <c r="F6" s="676"/>
      <c r="G6" s="360" t="s">
        <v>4</v>
      </c>
      <c r="H6" s="74">
        <f>титул!E15</f>
        <v>2408001477</v>
      </c>
    </row>
    <row r="7" spans="1:8" ht="60.75" customHeight="1">
      <c r="A7" s="702" t="s">
        <v>5</v>
      </c>
      <c r="B7" s="702"/>
      <c r="C7" s="677"/>
      <c r="D7" s="677"/>
      <c r="E7" s="677"/>
      <c r="F7" s="677"/>
      <c r="G7" s="360" t="s">
        <v>6</v>
      </c>
      <c r="H7" s="74">
        <f>титул!E16</f>
        <v>240801001</v>
      </c>
    </row>
    <row r="8" spans="1:8" ht="32.25" customHeight="1">
      <c r="A8" s="695" t="s">
        <v>10</v>
      </c>
      <c r="B8" s="695"/>
      <c r="C8" s="679" t="str">
        <f>титул!B21</f>
        <v>Министерство социальной политики Красноярского края</v>
      </c>
      <c r="D8" s="679"/>
      <c r="E8" s="679"/>
      <c r="F8" s="679"/>
      <c r="G8" s="360" t="s">
        <v>23</v>
      </c>
      <c r="H8" s="74">
        <f>титул!E21</f>
        <v>148</v>
      </c>
    </row>
    <row r="9" spans="1:8" ht="32.25" customHeight="1">
      <c r="A9" s="695" t="s">
        <v>11</v>
      </c>
      <c r="B9" s="695"/>
      <c r="C9" s="679" t="str">
        <f>титул!B22</f>
        <v>г.Красноярск 
(Красноярский край)</v>
      </c>
      <c r="D9" s="679"/>
      <c r="E9" s="679"/>
      <c r="F9" s="679"/>
      <c r="G9" s="360" t="s">
        <v>12</v>
      </c>
      <c r="H9" s="74" t="str">
        <f>титул!E22</f>
        <v>04610151051</v>
      </c>
    </row>
    <row r="10" spans="1:8" ht="27.75" customHeight="1">
      <c r="A10" s="495" t="s">
        <v>13</v>
      </c>
      <c r="B10" s="495"/>
      <c r="C10" s="55"/>
      <c r="D10" s="55"/>
      <c r="E10" s="55"/>
      <c r="F10" s="55"/>
      <c r="G10" s="59"/>
      <c r="H10" s="61"/>
    </row>
    <row r="11" spans="1:8" ht="9" customHeight="1">
      <c r="A11" s="372"/>
      <c r="B11" s="372"/>
      <c r="C11" s="55"/>
      <c r="D11" s="55"/>
      <c r="E11" s="55"/>
      <c r="F11" s="55"/>
      <c r="G11" s="59"/>
      <c r="H11" s="59"/>
    </row>
    <row r="12" spans="1:8" ht="30" customHeight="1">
      <c r="A12" s="688" t="s">
        <v>131</v>
      </c>
      <c r="B12" s="690" t="s">
        <v>132</v>
      </c>
      <c r="C12" s="691"/>
      <c r="D12" s="699" t="s">
        <v>349</v>
      </c>
      <c r="E12" s="700"/>
      <c r="F12" s="701"/>
      <c r="G12" s="703" t="s">
        <v>377</v>
      </c>
      <c r="H12" s="703" t="s">
        <v>378</v>
      </c>
    </row>
    <row r="13" spans="1:8" ht="14.25" customHeight="1">
      <c r="A13" s="689"/>
      <c r="B13" s="692"/>
      <c r="C13" s="693"/>
      <c r="D13" s="365" t="s">
        <v>133</v>
      </c>
      <c r="E13" s="365" t="s">
        <v>46</v>
      </c>
      <c r="F13" s="365" t="s">
        <v>47</v>
      </c>
      <c r="G13" s="704"/>
      <c r="H13" s="704"/>
    </row>
    <row r="14" spans="1:8" ht="15">
      <c r="A14" s="361">
        <v>1</v>
      </c>
      <c r="B14" s="680">
        <v>2</v>
      </c>
      <c r="C14" s="681"/>
      <c r="D14" s="361">
        <v>3</v>
      </c>
      <c r="E14" s="361">
        <v>4</v>
      </c>
      <c r="F14" s="361">
        <v>5</v>
      </c>
      <c r="G14" s="361">
        <v>6</v>
      </c>
      <c r="H14" s="361">
        <v>7</v>
      </c>
    </row>
    <row r="15" spans="1:8" ht="50.25" customHeight="1">
      <c r="A15" s="61" t="s">
        <v>134</v>
      </c>
      <c r="B15" s="696" t="s">
        <v>50</v>
      </c>
      <c r="C15" s="697"/>
      <c r="D15" s="362" t="s">
        <v>50</v>
      </c>
      <c r="E15" s="362" t="s">
        <v>50</v>
      </c>
      <c r="F15" s="362" t="s">
        <v>50</v>
      </c>
      <c r="G15" s="362" t="s">
        <v>50</v>
      </c>
      <c r="H15" s="362" t="s">
        <v>50</v>
      </c>
    </row>
    <row r="16" spans="1:8" ht="30" customHeight="1">
      <c r="A16" s="385" t="s">
        <v>527</v>
      </c>
      <c r="B16" s="671"/>
      <c r="C16" s="671"/>
      <c r="D16" s="453"/>
      <c r="E16" s="454">
        <v>44715</v>
      </c>
      <c r="F16" s="453" t="s">
        <v>528</v>
      </c>
      <c r="G16" s="397">
        <v>0</v>
      </c>
      <c r="H16" s="398">
        <v>116059.88</v>
      </c>
    </row>
    <row r="17" spans="1:8" ht="30" customHeight="1">
      <c r="A17" s="385" t="s">
        <v>529</v>
      </c>
      <c r="B17" s="671"/>
      <c r="C17" s="671"/>
      <c r="D17" s="453"/>
      <c r="E17" s="454">
        <v>44718</v>
      </c>
      <c r="F17" s="453" t="s">
        <v>530</v>
      </c>
      <c r="G17" s="397">
        <v>0</v>
      </c>
      <c r="H17" s="398">
        <v>46121.08</v>
      </c>
    </row>
    <row r="18" spans="1:8" ht="30" customHeight="1">
      <c r="A18" s="385" t="s">
        <v>531</v>
      </c>
      <c r="B18" s="671"/>
      <c r="C18" s="671"/>
      <c r="D18" s="453"/>
      <c r="E18" s="454">
        <v>44715</v>
      </c>
      <c r="F18" s="453" t="s">
        <v>532</v>
      </c>
      <c r="G18" s="397">
        <v>0</v>
      </c>
      <c r="H18" s="398">
        <v>190022.48</v>
      </c>
    </row>
    <row r="19" spans="1:8" ht="30" customHeight="1">
      <c r="A19" s="385" t="s">
        <v>533</v>
      </c>
      <c r="B19" s="671"/>
      <c r="C19" s="671"/>
      <c r="D19" s="453"/>
      <c r="E19" s="454">
        <v>44715</v>
      </c>
      <c r="F19" s="453" t="s">
        <v>534</v>
      </c>
      <c r="G19" s="397">
        <v>0</v>
      </c>
      <c r="H19" s="398">
        <v>115518.16</v>
      </c>
    </row>
    <row r="20" spans="1:8" ht="30" customHeight="1">
      <c r="A20" s="385" t="s">
        <v>535</v>
      </c>
      <c r="B20" s="671"/>
      <c r="C20" s="671"/>
      <c r="D20" s="453"/>
      <c r="E20" s="454">
        <v>44718</v>
      </c>
      <c r="F20" s="453" t="s">
        <v>536</v>
      </c>
      <c r="G20" s="397">
        <v>0</v>
      </c>
      <c r="H20" s="398">
        <v>126124.89</v>
      </c>
    </row>
    <row r="21" spans="1:8" ht="30" customHeight="1">
      <c r="A21" s="385" t="s">
        <v>537</v>
      </c>
      <c r="B21" s="671"/>
      <c r="C21" s="671"/>
      <c r="D21" s="453"/>
      <c r="E21" s="454">
        <v>44715</v>
      </c>
      <c r="F21" s="453" t="s">
        <v>538</v>
      </c>
      <c r="G21" s="397">
        <v>0</v>
      </c>
      <c r="H21" s="398">
        <v>168382.58</v>
      </c>
    </row>
    <row r="22" spans="1:8" ht="30" customHeight="1">
      <c r="A22" s="385" t="s">
        <v>539</v>
      </c>
      <c r="B22" s="671"/>
      <c r="C22" s="671"/>
      <c r="D22" s="453"/>
      <c r="E22" s="454">
        <v>44715</v>
      </c>
      <c r="F22" s="453" t="s">
        <v>540</v>
      </c>
      <c r="G22" s="397">
        <v>0</v>
      </c>
      <c r="H22" s="398">
        <v>130568.57</v>
      </c>
    </row>
    <row r="23" spans="1:8" ht="30" customHeight="1">
      <c r="A23" s="385" t="s">
        <v>541</v>
      </c>
      <c r="B23" s="671"/>
      <c r="C23" s="671"/>
      <c r="D23" s="453"/>
      <c r="E23" s="454">
        <v>44715</v>
      </c>
      <c r="F23" s="453" t="s">
        <v>542</v>
      </c>
      <c r="G23" s="397">
        <v>0</v>
      </c>
      <c r="H23" s="398">
        <v>53018.3</v>
      </c>
    </row>
    <row r="24" spans="1:8" ht="30" customHeight="1">
      <c r="A24" s="385" t="s">
        <v>543</v>
      </c>
      <c r="B24" s="671"/>
      <c r="C24" s="671"/>
      <c r="D24" s="453"/>
      <c r="E24" s="454">
        <v>44719</v>
      </c>
      <c r="F24" s="453" t="s">
        <v>544</v>
      </c>
      <c r="G24" s="397">
        <v>0</v>
      </c>
      <c r="H24" s="398">
        <v>91811.58</v>
      </c>
    </row>
    <row r="25" spans="1:8" ht="30" customHeight="1">
      <c r="A25" s="385" t="s">
        <v>545</v>
      </c>
      <c r="B25" s="671"/>
      <c r="C25" s="671"/>
      <c r="D25" s="453"/>
      <c r="E25" s="454">
        <v>44715</v>
      </c>
      <c r="F25" s="453" t="s">
        <v>546</v>
      </c>
      <c r="G25" s="397">
        <v>0</v>
      </c>
      <c r="H25" s="398">
        <v>132236.52</v>
      </c>
    </row>
    <row r="26" spans="1:8" ht="30" customHeight="1">
      <c r="A26" s="385" t="s">
        <v>547</v>
      </c>
      <c r="B26" s="671"/>
      <c r="C26" s="671"/>
      <c r="D26" s="453"/>
      <c r="E26" s="454">
        <v>44715</v>
      </c>
      <c r="F26" s="453" t="s">
        <v>548</v>
      </c>
      <c r="G26" s="397">
        <v>0</v>
      </c>
      <c r="H26" s="398">
        <v>151779.21</v>
      </c>
    </row>
    <row r="27" spans="1:8" ht="30" customHeight="1">
      <c r="A27" s="385" t="s">
        <v>549</v>
      </c>
      <c r="B27" s="671"/>
      <c r="C27" s="671"/>
      <c r="D27" s="453"/>
      <c r="E27" s="454">
        <v>44715</v>
      </c>
      <c r="F27" s="453" t="s">
        <v>550</v>
      </c>
      <c r="G27" s="397">
        <v>0</v>
      </c>
      <c r="H27" s="398">
        <v>134523.8</v>
      </c>
    </row>
    <row r="28" spans="1:8" ht="30" customHeight="1">
      <c r="A28" s="385" t="s">
        <v>551</v>
      </c>
      <c r="B28" s="671"/>
      <c r="C28" s="671"/>
      <c r="D28" s="453"/>
      <c r="E28" s="454">
        <v>44715</v>
      </c>
      <c r="F28" s="453" t="s">
        <v>552</v>
      </c>
      <c r="G28" s="397">
        <v>0</v>
      </c>
      <c r="H28" s="398">
        <v>124714.67</v>
      </c>
    </row>
    <row r="29" spans="1:8" ht="30" customHeight="1">
      <c r="A29" s="385" t="s">
        <v>553</v>
      </c>
      <c r="B29" s="671"/>
      <c r="C29" s="671"/>
      <c r="D29" s="453"/>
      <c r="E29" s="454">
        <v>44715</v>
      </c>
      <c r="F29" s="453" t="s">
        <v>554</v>
      </c>
      <c r="G29" s="397">
        <v>0</v>
      </c>
      <c r="H29" s="398">
        <v>152558.42</v>
      </c>
    </row>
    <row r="30" spans="1:8" ht="30" customHeight="1">
      <c r="A30" s="385" t="s">
        <v>555</v>
      </c>
      <c r="B30" s="671"/>
      <c r="C30" s="671"/>
      <c r="D30" s="453"/>
      <c r="E30" s="454">
        <v>44719</v>
      </c>
      <c r="F30" s="453" t="s">
        <v>556</v>
      </c>
      <c r="G30" s="397">
        <v>0</v>
      </c>
      <c r="H30" s="398">
        <v>131153.66</v>
      </c>
    </row>
    <row r="31" spans="1:8" ht="30" customHeight="1">
      <c r="A31" s="385" t="s">
        <v>557</v>
      </c>
      <c r="B31" s="671"/>
      <c r="C31" s="671"/>
      <c r="D31" s="453"/>
      <c r="E31" s="454">
        <v>44715</v>
      </c>
      <c r="F31" s="453" t="s">
        <v>558</v>
      </c>
      <c r="G31" s="397">
        <v>0</v>
      </c>
      <c r="H31" s="398">
        <v>68955.21</v>
      </c>
    </row>
    <row r="32" spans="1:8" ht="30" customHeight="1">
      <c r="A32" s="385" t="s">
        <v>559</v>
      </c>
      <c r="B32" s="671"/>
      <c r="C32" s="671"/>
      <c r="D32" s="453"/>
      <c r="E32" s="454">
        <v>44715</v>
      </c>
      <c r="F32" s="453" t="s">
        <v>560</v>
      </c>
      <c r="G32" s="397">
        <v>0</v>
      </c>
      <c r="H32" s="398">
        <v>134987.43</v>
      </c>
    </row>
    <row r="33" spans="1:8" ht="30" customHeight="1">
      <c r="A33" s="385" t="s">
        <v>561</v>
      </c>
      <c r="B33" s="671"/>
      <c r="C33" s="671"/>
      <c r="D33" s="453"/>
      <c r="E33" s="454">
        <v>44714</v>
      </c>
      <c r="F33" s="453" t="s">
        <v>562</v>
      </c>
      <c r="G33" s="397">
        <v>0</v>
      </c>
      <c r="H33" s="398">
        <v>149195.68</v>
      </c>
    </row>
    <row r="34" spans="1:8" ht="30" customHeight="1">
      <c r="A34" s="385" t="s">
        <v>563</v>
      </c>
      <c r="B34" s="671"/>
      <c r="C34" s="671"/>
      <c r="D34" s="453"/>
      <c r="E34" s="454">
        <v>44718</v>
      </c>
      <c r="F34" s="453" t="s">
        <v>564</v>
      </c>
      <c r="G34" s="397">
        <v>0</v>
      </c>
      <c r="H34" s="398">
        <v>141290.01</v>
      </c>
    </row>
    <row r="35" spans="1:8" ht="30" customHeight="1">
      <c r="A35" s="385" t="s">
        <v>565</v>
      </c>
      <c r="B35" s="671"/>
      <c r="C35" s="671"/>
      <c r="D35" s="453"/>
      <c r="E35" s="454">
        <v>44715</v>
      </c>
      <c r="F35" s="453" t="s">
        <v>566</v>
      </c>
      <c r="G35" s="397">
        <v>0</v>
      </c>
      <c r="H35" s="398">
        <v>120763.27</v>
      </c>
    </row>
    <row r="36" spans="1:8" ht="30" customHeight="1">
      <c r="A36" s="385" t="s">
        <v>567</v>
      </c>
      <c r="B36" s="671"/>
      <c r="C36" s="671"/>
      <c r="D36" s="453"/>
      <c r="E36" s="454">
        <v>44715</v>
      </c>
      <c r="F36" s="453" t="s">
        <v>568</v>
      </c>
      <c r="G36" s="397">
        <v>0</v>
      </c>
      <c r="H36" s="398">
        <v>134996.79</v>
      </c>
    </row>
    <row r="37" spans="1:8" ht="30" customHeight="1">
      <c r="A37" s="385" t="s">
        <v>569</v>
      </c>
      <c r="B37" s="671"/>
      <c r="C37" s="671"/>
      <c r="D37" s="453"/>
      <c r="E37" s="454">
        <v>44715</v>
      </c>
      <c r="F37" s="453" t="s">
        <v>570</v>
      </c>
      <c r="G37" s="397">
        <v>0</v>
      </c>
      <c r="H37" s="398">
        <v>113300.13</v>
      </c>
    </row>
    <row r="38" spans="1:8" ht="30" customHeight="1">
      <c r="A38" s="385" t="s">
        <v>571</v>
      </c>
      <c r="B38" s="671"/>
      <c r="C38" s="671"/>
      <c r="D38" s="453"/>
      <c r="E38" s="454">
        <v>44715</v>
      </c>
      <c r="F38" s="453" t="s">
        <v>572</v>
      </c>
      <c r="G38" s="397">
        <v>0</v>
      </c>
      <c r="H38" s="398">
        <v>155431.05</v>
      </c>
    </row>
    <row r="39" spans="1:8" ht="30" customHeight="1">
      <c r="A39" s="385" t="s">
        <v>573</v>
      </c>
      <c r="B39" s="671"/>
      <c r="C39" s="671"/>
      <c r="D39" s="453"/>
      <c r="E39" s="454">
        <v>44715</v>
      </c>
      <c r="F39" s="453" t="s">
        <v>574</v>
      </c>
      <c r="G39" s="397">
        <v>0</v>
      </c>
      <c r="H39" s="398">
        <v>116931.74</v>
      </c>
    </row>
    <row r="40" spans="1:8" ht="30" customHeight="1">
      <c r="A40" s="385" t="s">
        <v>575</v>
      </c>
      <c r="B40" s="671"/>
      <c r="C40" s="671"/>
      <c r="D40" s="453"/>
      <c r="E40" s="454">
        <v>44719</v>
      </c>
      <c r="F40" s="453" t="s">
        <v>576</v>
      </c>
      <c r="G40" s="397">
        <v>0</v>
      </c>
      <c r="H40" s="398">
        <v>97030.14</v>
      </c>
    </row>
    <row r="41" spans="1:8" ht="30" customHeight="1">
      <c r="A41" s="385" t="s">
        <v>577</v>
      </c>
      <c r="B41" s="671"/>
      <c r="C41" s="671"/>
      <c r="D41" s="453"/>
      <c r="E41" s="454">
        <v>44715</v>
      </c>
      <c r="F41" s="453" t="s">
        <v>578</v>
      </c>
      <c r="G41" s="397">
        <v>0</v>
      </c>
      <c r="H41" s="398">
        <v>160226.42</v>
      </c>
    </row>
    <row r="42" spans="1:8" ht="30" customHeight="1">
      <c r="A42" s="385" t="s">
        <v>579</v>
      </c>
      <c r="B42" s="671"/>
      <c r="C42" s="671"/>
      <c r="D42" s="453"/>
      <c r="E42" s="454">
        <v>44715</v>
      </c>
      <c r="F42" s="453" t="s">
        <v>580</v>
      </c>
      <c r="G42" s="397">
        <v>0</v>
      </c>
      <c r="H42" s="398">
        <v>137865.76</v>
      </c>
    </row>
    <row r="43" spans="1:8" ht="30" customHeight="1">
      <c r="A43" s="385" t="s">
        <v>581</v>
      </c>
      <c r="B43" s="671"/>
      <c r="C43" s="671"/>
      <c r="D43" s="453"/>
      <c r="E43" s="454">
        <v>44715</v>
      </c>
      <c r="F43" s="453" t="s">
        <v>582</v>
      </c>
      <c r="G43" s="397">
        <v>0</v>
      </c>
      <c r="H43" s="398">
        <v>152260.42</v>
      </c>
    </row>
    <row r="44" spans="1:8" ht="30" customHeight="1">
      <c r="A44" s="385" t="s">
        <v>583</v>
      </c>
      <c r="B44" s="671"/>
      <c r="C44" s="671"/>
      <c r="D44" s="453"/>
      <c r="E44" s="454">
        <v>44715</v>
      </c>
      <c r="F44" s="453" t="s">
        <v>584</v>
      </c>
      <c r="G44" s="397">
        <v>0</v>
      </c>
      <c r="H44" s="398">
        <v>139191.55</v>
      </c>
    </row>
    <row r="45" spans="1:8" ht="30" customHeight="1">
      <c r="A45" s="385" t="s">
        <v>585</v>
      </c>
      <c r="B45" s="671"/>
      <c r="C45" s="671"/>
      <c r="D45" s="453"/>
      <c r="E45" s="454">
        <v>44715</v>
      </c>
      <c r="F45" s="453" t="s">
        <v>586</v>
      </c>
      <c r="G45" s="397">
        <v>0</v>
      </c>
      <c r="H45" s="398">
        <v>103519.69</v>
      </c>
    </row>
    <row r="46" spans="1:8" ht="30" customHeight="1">
      <c r="A46" s="385" t="s">
        <v>587</v>
      </c>
      <c r="B46" s="671"/>
      <c r="C46" s="671"/>
      <c r="D46" s="453"/>
      <c r="E46" s="454">
        <v>44718</v>
      </c>
      <c r="F46" s="453" t="s">
        <v>588</v>
      </c>
      <c r="G46" s="397">
        <v>0</v>
      </c>
      <c r="H46" s="398">
        <v>131353.98</v>
      </c>
    </row>
    <row r="47" spans="1:8" ht="30" customHeight="1">
      <c r="A47" s="385" t="s">
        <v>589</v>
      </c>
      <c r="B47" s="671"/>
      <c r="C47" s="671"/>
      <c r="D47" s="453"/>
      <c r="E47" s="454">
        <v>44715</v>
      </c>
      <c r="F47" s="453" t="s">
        <v>590</v>
      </c>
      <c r="G47" s="397">
        <v>0</v>
      </c>
      <c r="H47" s="398">
        <v>127909.69</v>
      </c>
    </row>
    <row r="48" spans="1:8" ht="30" customHeight="1">
      <c r="A48" s="385" t="s">
        <v>591</v>
      </c>
      <c r="B48" s="671"/>
      <c r="C48" s="671"/>
      <c r="D48" s="453"/>
      <c r="E48" s="454">
        <v>44715</v>
      </c>
      <c r="F48" s="453" t="s">
        <v>580</v>
      </c>
      <c r="G48" s="397">
        <v>0</v>
      </c>
      <c r="H48" s="398">
        <v>60630.89</v>
      </c>
    </row>
    <row r="49" spans="1:8" ht="30" customHeight="1">
      <c r="A49" s="385" t="s">
        <v>592</v>
      </c>
      <c r="B49" s="671"/>
      <c r="C49" s="671"/>
      <c r="D49" s="453"/>
      <c r="E49" s="454">
        <v>44715</v>
      </c>
      <c r="F49" s="453" t="s">
        <v>593</v>
      </c>
      <c r="G49" s="397">
        <v>0</v>
      </c>
      <c r="H49" s="398">
        <v>127444.8</v>
      </c>
    </row>
    <row r="50" spans="1:8" ht="30" customHeight="1">
      <c r="A50" s="385" t="s">
        <v>594</v>
      </c>
      <c r="B50" s="671"/>
      <c r="C50" s="671"/>
      <c r="D50" s="453"/>
      <c r="E50" s="454">
        <v>44718</v>
      </c>
      <c r="F50" s="453" t="s">
        <v>595</v>
      </c>
      <c r="G50" s="397">
        <v>0</v>
      </c>
      <c r="H50" s="398">
        <v>124739.36</v>
      </c>
    </row>
    <row r="51" spans="1:8" ht="30" customHeight="1">
      <c r="A51" s="385" t="s">
        <v>596</v>
      </c>
      <c r="B51" s="671"/>
      <c r="C51" s="671"/>
      <c r="D51" s="453"/>
      <c r="E51" s="454">
        <v>44715</v>
      </c>
      <c r="F51" s="453" t="s">
        <v>597</v>
      </c>
      <c r="G51" s="397">
        <v>0</v>
      </c>
      <c r="H51" s="398">
        <v>81316.34</v>
      </c>
    </row>
    <row r="52" spans="1:8" ht="30" customHeight="1">
      <c r="A52" s="385" t="s">
        <v>598</v>
      </c>
      <c r="B52" s="671"/>
      <c r="C52" s="671"/>
      <c r="D52" s="453"/>
      <c r="E52" s="454">
        <v>44715</v>
      </c>
      <c r="F52" s="453" t="s">
        <v>599</v>
      </c>
      <c r="G52" s="397">
        <v>0</v>
      </c>
      <c r="H52" s="398">
        <v>71482.55</v>
      </c>
    </row>
    <row r="53" spans="1:8" ht="30" customHeight="1">
      <c r="A53" s="385" t="s">
        <v>600</v>
      </c>
      <c r="B53" s="671"/>
      <c r="C53" s="671"/>
      <c r="D53" s="453"/>
      <c r="E53" s="454">
        <v>44715</v>
      </c>
      <c r="F53" s="453" t="s">
        <v>601</v>
      </c>
      <c r="G53" s="397">
        <v>0</v>
      </c>
      <c r="H53" s="398">
        <v>149834.62</v>
      </c>
    </row>
    <row r="54" spans="1:8" ht="30" customHeight="1">
      <c r="A54" s="385" t="s">
        <v>602</v>
      </c>
      <c r="B54" s="671"/>
      <c r="C54" s="671"/>
      <c r="D54" s="453"/>
      <c r="E54" s="454">
        <v>44715</v>
      </c>
      <c r="F54" s="453" t="s">
        <v>603</v>
      </c>
      <c r="G54" s="397">
        <v>0</v>
      </c>
      <c r="H54" s="398">
        <v>146496.75</v>
      </c>
    </row>
    <row r="55" spans="1:8" ht="30" customHeight="1">
      <c r="A55" s="385" t="s">
        <v>604</v>
      </c>
      <c r="B55" s="671"/>
      <c r="C55" s="671"/>
      <c r="D55" s="453"/>
      <c r="E55" s="454">
        <v>44715</v>
      </c>
      <c r="F55" s="453" t="s">
        <v>605</v>
      </c>
      <c r="G55" s="397">
        <v>0</v>
      </c>
      <c r="H55" s="398">
        <v>18470.41</v>
      </c>
    </row>
    <row r="56" spans="1:8" ht="30" customHeight="1">
      <c r="A56" s="385" t="s">
        <v>606</v>
      </c>
      <c r="B56" s="671"/>
      <c r="C56" s="671"/>
      <c r="D56" s="453"/>
      <c r="E56" s="454">
        <v>44715</v>
      </c>
      <c r="F56" s="453" t="s">
        <v>607</v>
      </c>
      <c r="G56" s="397">
        <v>0</v>
      </c>
      <c r="H56" s="398">
        <v>152558.42</v>
      </c>
    </row>
    <row r="57" spans="1:8" ht="30" customHeight="1">
      <c r="A57" s="385" t="s">
        <v>608</v>
      </c>
      <c r="B57" s="671"/>
      <c r="C57" s="671"/>
      <c r="D57" s="453"/>
      <c r="E57" s="454">
        <v>44714</v>
      </c>
      <c r="F57" s="453" t="s">
        <v>609</v>
      </c>
      <c r="G57" s="397">
        <v>0</v>
      </c>
      <c r="H57" s="398">
        <v>66915.45</v>
      </c>
    </row>
    <row r="58" spans="1:8" ht="30" customHeight="1">
      <c r="A58" s="385" t="s">
        <v>610</v>
      </c>
      <c r="B58" s="671"/>
      <c r="C58" s="671"/>
      <c r="D58" s="453"/>
      <c r="E58" s="454">
        <v>44715</v>
      </c>
      <c r="F58" s="453" t="s">
        <v>611</v>
      </c>
      <c r="G58" s="397">
        <v>0</v>
      </c>
      <c r="H58" s="398">
        <v>132171.02</v>
      </c>
    </row>
    <row r="59" spans="1:8" ht="30" customHeight="1">
      <c r="A59" s="385" t="s">
        <v>612</v>
      </c>
      <c r="B59" s="671"/>
      <c r="C59" s="671"/>
      <c r="D59" s="453"/>
      <c r="E59" s="454">
        <v>44715</v>
      </c>
      <c r="F59" s="453" t="s">
        <v>613</v>
      </c>
      <c r="G59" s="397">
        <v>0</v>
      </c>
      <c r="H59" s="398">
        <v>117516.29</v>
      </c>
    </row>
    <row r="60" spans="1:8" ht="30" customHeight="1">
      <c r="A60" s="385" t="s">
        <v>614</v>
      </c>
      <c r="B60" s="671"/>
      <c r="C60" s="671"/>
      <c r="D60" s="453"/>
      <c r="E60" s="454">
        <v>44718</v>
      </c>
      <c r="F60" s="453" t="s">
        <v>615</v>
      </c>
      <c r="G60" s="397">
        <v>0</v>
      </c>
      <c r="H60" s="398">
        <v>157107.46</v>
      </c>
    </row>
    <row r="61" spans="1:9" ht="15">
      <c r="A61" s="324" t="s">
        <v>49</v>
      </c>
      <c r="B61" s="672" t="s">
        <v>50</v>
      </c>
      <c r="C61" s="673"/>
      <c r="D61" s="304" t="s">
        <v>50</v>
      </c>
      <c r="E61" s="304" t="s">
        <v>50</v>
      </c>
      <c r="F61" s="304" t="s">
        <v>50</v>
      </c>
      <c r="G61" s="323"/>
      <c r="H61" s="323">
        <f>SUM(H16:H60)</f>
        <v>5456487.119999999</v>
      </c>
      <c r="I61" s="71" t="s">
        <v>371</v>
      </c>
    </row>
    <row r="62" spans="1:9" ht="15.75">
      <c r="A62" s="117"/>
      <c r="B62" s="118"/>
      <c r="C62" s="118"/>
      <c r="D62" s="118"/>
      <c r="E62" s="118"/>
      <c r="F62" s="118"/>
      <c r="G62" s="180" t="e">
        <f>SUM(#REF!)</f>
        <v>#REF!</v>
      </c>
      <c r="H62" s="180" t="e">
        <f>SUM(#REF!)</f>
        <v>#REF!</v>
      </c>
      <c r="I62" s="71"/>
    </row>
    <row r="63" spans="1:8" ht="27.75" customHeight="1">
      <c r="A63" s="694" t="s">
        <v>390</v>
      </c>
      <c r="B63" s="694"/>
      <c r="C63" s="675" t="str">
        <f>титул!C41</f>
        <v>Директор</v>
      </c>
      <c r="D63" s="675"/>
      <c r="E63" s="426"/>
      <c r="F63" s="426"/>
      <c r="G63" s="675" t="str">
        <f>титул!E41</f>
        <v>В.В. Запеченко</v>
      </c>
      <c r="H63" s="675"/>
    </row>
    <row r="64" spans="1:8" ht="15" customHeight="1">
      <c r="A64" s="254"/>
      <c r="B64" s="254"/>
      <c r="C64" s="552" t="s">
        <v>17</v>
      </c>
      <c r="D64" s="552"/>
      <c r="E64" s="552" t="s">
        <v>18</v>
      </c>
      <c r="F64" s="552"/>
      <c r="G64" s="552" t="s">
        <v>19</v>
      </c>
      <c r="H64" s="552"/>
    </row>
    <row r="65" spans="1:8" ht="30" customHeight="1">
      <c r="A65" s="694" t="s">
        <v>20</v>
      </c>
      <c r="B65" s="694"/>
      <c r="C65" s="674" t="s">
        <v>511</v>
      </c>
      <c r="D65" s="674"/>
      <c r="E65" s="674" t="s">
        <v>512</v>
      </c>
      <c r="F65" s="674"/>
      <c r="G65" s="674" t="s">
        <v>617</v>
      </c>
      <c r="H65" s="674"/>
    </row>
    <row r="66" spans="1:8" ht="16.5" customHeight="1">
      <c r="A66" s="358"/>
      <c r="B66" s="359"/>
      <c r="C66" s="552" t="s">
        <v>17</v>
      </c>
      <c r="D66" s="552"/>
      <c r="E66" s="552" t="s">
        <v>21</v>
      </c>
      <c r="F66" s="552"/>
      <c r="G66" s="552" t="s">
        <v>22</v>
      </c>
      <c r="H66" s="552"/>
    </row>
    <row r="67" spans="1:7" ht="15.75">
      <c r="A67" s="698" t="s">
        <v>514</v>
      </c>
      <c r="B67" s="698"/>
      <c r="C67" s="359"/>
      <c r="D67" s="359"/>
      <c r="E67" s="359"/>
      <c r="F67" s="30"/>
      <c r="G67" s="14"/>
    </row>
    <row r="68" spans="1:7" ht="15.75">
      <c r="A68" s="367"/>
      <c r="B68" s="367"/>
      <c r="C68" s="359"/>
      <c r="D68" s="359"/>
      <c r="E68" s="359"/>
      <c r="F68" s="30"/>
      <c r="G68" s="14"/>
    </row>
    <row r="69" spans="1:25" s="364" customFormat="1" ht="11.25" customHeight="1">
      <c r="A69" s="687" t="s">
        <v>135</v>
      </c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  <c r="V69" s="687"/>
      <c r="W69" s="687"/>
      <c r="X69" s="687"/>
      <c r="Y69" s="687"/>
    </row>
    <row r="70" s="364" customFormat="1" ht="11.25">
      <c r="A70" s="363"/>
    </row>
    <row r="71" s="364" customFormat="1" ht="11.25">
      <c r="A71" s="363"/>
    </row>
    <row r="72" spans="1:8" ht="21" customHeight="1">
      <c r="A72" s="684" t="s">
        <v>358</v>
      </c>
      <c r="B72" s="684"/>
      <c r="C72" s="684"/>
      <c r="D72" s="684"/>
      <c r="E72" s="684"/>
      <c r="F72" s="684"/>
      <c r="G72" s="684"/>
      <c r="H72" s="684"/>
    </row>
    <row r="73" spans="1:8" ht="15">
      <c r="A73" s="685"/>
      <c r="B73" s="685"/>
      <c r="C73" s="685"/>
      <c r="D73" s="685"/>
      <c r="E73" s="685"/>
      <c r="F73" s="685"/>
      <c r="G73" s="685"/>
      <c r="H73" s="685"/>
    </row>
    <row r="74" spans="1:8" ht="15">
      <c r="A74" s="685"/>
      <c r="B74" s="685"/>
      <c r="C74" s="685"/>
      <c r="D74" s="685"/>
      <c r="E74" s="685"/>
      <c r="F74" s="685"/>
      <c r="G74" s="685"/>
      <c r="H74" s="685"/>
    </row>
    <row r="75" spans="1:8" ht="15">
      <c r="A75" s="685"/>
      <c r="B75" s="685"/>
      <c r="C75" s="685"/>
      <c r="D75" s="685"/>
      <c r="E75" s="685"/>
      <c r="F75" s="685"/>
      <c r="G75" s="685"/>
      <c r="H75" s="685"/>
    </row>
    <row r="76" spans="1:8" ht="15">
      <c r="A76" s="685"/>
      <c r="B76" s="685"/>
      <c r="C76" s="685"/>
      <c r="D76" s="685"/>
      <c r="E76" s="685"/>
      <c r="F76" s="685"/>
      <c r="G76" s="685"/>
      <c r="H76" s="685"/>
    </row>
    <row r="152" ht="15"/>
  </sheetData>
  <sheetProtection/>
  <mergeCells count="84">
    <mergeCell ref="A67:B67"/>
    <mergeCell ref="B59:C59"/>
    <mergeCell ref="D12:F12"/>
    <mergeCell ref="A7:B7"/>
    <mergeCell ref="A74:H74"/>
    <mergeCell ref="A75:H75"/>
    <mergeCell ref="B57:C57"/>
    <mergeCell ref="B58:C58"/>
    <mergeCell ref="G12:G13"/>
    <mergeCell ref="H12:H13"/>
    <mergeCell ref="A76:H76"/>
    <mergeCell ref="A63:B63"/>
    <mergeCell ref="A8:B8"/>
    <mergeCell ref="B49:C49"/>
    <mergeCell ref="A9:B9"/>
    <mergeCell ref="A10:B10"/>
    <mergeCell ref="B15:C15"/>
    <mergeCell ref="C64:D64"/>
    <mergeCell ref="B51:C51"/>
    <mergeCell ref="B56:C56"/>
    <mergeCell ref="F5:G5"/>
    <mergeCell ref="A72:H72"/>
    <mergeCell ref="A73:H73"/>
    <mergeCell ref="A1:H1"/>
    <mergeCell ref="B60:C60"/>
    <mergeCell ref="A69:Y69"/>
    <mergeCell ref="A12:A13"/>
    <mergeCell ref="B12:C13"/>
    <mergeCell ref="A65:B65"/>
    <mergeCell ref="B50:C50"/>
    <mergeCell ref="D3:E3"/>
    <mergeCell ref="C63:D63"/>
    <mergeCell ref="G63:H63"/>
    <mergeCell ref="C6:F7"/>
    <mergeCell ref="C4:F4"/>
    <mergeCell ref="C8:F8"/>
    <mergeCell ref="C9:F9"/>
    <mergeCell ref="B14:C14"/>
    <mergeCell ref="B28:C28"/>
    <mergeCell ref="B29:C29"/>
    <mergeCell ref="G66:H66"/>
    <mergeCell ref="E64:F64"/>
    <mergeCell ref="G64:H64"/>
    <mergeCell ref="C65:D65"/>
    <mergeCell ref="E65:F65"/>
    <mergeCell ref="G65:H65"/>
    <mergeCell ref="C66:D66"/>
    <mergeCell ref="E66:F66"/>
    <mergeCell ref="B61:C61"/>
    <mergeCell ref="B46:C46"/>
    <mergeCell ref="B47:C47"/>
    <mergeCell ref="B48:C48"/>
    <mergeCell ref="B36:C36"/>
    <mergeCell ref="B37:C37"/>
    <mergeCell ref="B52:C52"/>
    <mergeCell ref="B53:C53"/>
    <mergeCell ref="B54:C54"/>
    <mergeCell ref="B55:C55"/>
    <mergeCell ref="B34:C34"/>
    <mergeCell ref="B35:C35"/>
    <mergeCell ref="B24:C24"/>
    <mergeCell ref="B25:C25"/>
    <mergeCell ref="B30:C30"/>
    <mergeCell ref="B31:C31"/>
    <mergeCell ref="B42:C42"/>
    <mergeCell ref="B43:C43"/>
    <mergeCell ref="B44:C44"/>
    <mergeCell ref="B45:C45"/>
    <mergeCell ref="B26:C26"/>
    <mergeCell ref="B27:C27"/>
    <mergeCell ref="B40:C40"/>
    <mergeCell ref="B41:C41"/>
    <mergeCell ref="B32:C32"/>
    <mergeCell ref="B33:C33"/>
    <mergeCell ref="B38:C38"/>
    <mergeCell ref="B39:C39"/>
    <mergeCell ref="B16:C16"/>
    <mergeCell ref="B17:C17"/>
    <mergeCell ref="B18:C18"/>
    <mergeCell ref="B19:C19"/>
    <mergeCell ref="B20:C20"/>
    <mergeCell ref="B21:C21"/>
    <mergeCell ref="B22:C22"/>
    <mergeCell ref="B23:C23"/>
  </mergeCells>
  <conditionalFormatting sqref="G61">
    <cfRule type="cellIs" priority="2" dxfId="0" operator="notEqual">
      <formula>$G$62</formula>
    </cfRule>
  </conditionalFormatting>
  <conditionalFormatting sqref="H61">
    <cfRule type="cellIs" priority="1" dxfId="0" operator="notEqual">
      <formula>$G$62</formula>
    </cfRule>
  </conditionalFormatting>
  <hyperlinks>
    <hyperlink ref="G9" r:id="rId1" display="consultantplus://offline/ref=0754FD42A752A97D8BB077741EEBF91205B7045C55350BDF5EAC7568E3EB4FC7AB862E5B97F0A4FD80E758EE58a5hDH"/>
    <hyperlink ref="B12" location="Par152" display="Par152"/>
  </hyperlinks>
  <printOptions horizontalCentered="1"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scale="99" r:id="rId2"/>
  <headerFooter>
    <oddHeader>&amp;R&amp;P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Арнгольд Марина Петровна</dc:creator>
  <cp:keywords/>
  <dc:description/>
  <cp:lastModifiedBy>Войнова Марина Леонидовна</cp:lastModifiedBy>
  <cp:lastPrinted>2023-02-09T07:52:54Z</cp:lastPrinted>
  <dcterms:created xsi:type="dcterms:W3CDTF">2023-01-11T09:57:00Z</dcterms:created>
  <dcterms:modified xsi:type="dcterms:W3CDTF">2023-03-10T08:36:24Z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